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3"/>
  </bookViews>
  <sheets>
    <sheet name="верхний СКЛАД " sheetId="1" r:id="rId1"/>
    <sheet name="пром СКЛАД " sheetId="2" r:id="rId2"/>
    <sheet name="НИЖНИЙ СКЛАД" sheetId="3" r:id="rId3"/>
    <sheet name="ВАГОН" sheetId="4" r:id="rId4"/>
  </sheets>
  <externalReferences>
    <externalReference r:id="rId7"/>
  </externalReferences>
  <definedNames>
    <definedName name="_xlnm.Print_Area" localSheetId="3">'ВАГОН'!$A$1:$W$115</definedName>
    <definedName name="_xlnm.Print_Area" localSheetId="0">'верхний СКЛАД '!$A$1:$W$124</definedName>
    <definedName name="_xlnm.Print_Area" localSheetId="2">'НИЖНИЙ СКЛАД'!$A$1:$W$122</definedName>
    <definedName name="_xlnm.Print_Area" localSheetId="1">'пром СКЛАД '!$A$1:$W$121</definedName>
  </definedNames>
  <calcPr fullCalcOnLoad="1"/>
</workbook>
</file>

<file path=xl/sharedStrings.xml><?xml version="1.0" encoding="utf-8"?>
<sst xmlns="http://schemas.openxmlformats.org/spreadsheetml/2006/main" count="457" uniqueCount="110">
  <si>
    <t>I. ЛЕСОМАТЕРИАЛЫ  КРУГЛЫЕ  ХВОЙНЫХ  ПОРОД</t>
  </si>
  <si>
    <t>№ п/п</t>
  </si>
  <si>
    <t>Длина, м</t>
  </si>
  <si>
    <t>Сорт</t>
  </si>
  <si>
    <t>Толщина, см</t>
  </si>
  <si>
    <t>3,0-6,5</t>
  </si>
  <si>
    <t>14-18</t>
  </si>
  <si>
    <t>26 и более</t>
  </si>
  <si>
    <t>(сосна, ель, пихта, лиственница)</t>
  </si>
  <si>
    <t>3. Лесоматериалы для выработки целлюлозы и древесной массы (балансы)</t>
  </si>
  <si>
    <t>2,0-6,0</t>
  </si>
  <si>
    <t>14-24</t>
  </si>
  <si>
    <t>(осина, ольха серая, тополь)</t>
  </si>
  <si>
    <t>2. Лесоматериалы для лущения</t>
  </si>
  <si>
    <t>Не менее 3,0</t>
  </si>
  <si>
    <t xml:space="preserve">III. ЛЕСОМАТЕРИАЛЫ КРУГЛЫЕ </t>
  </si>
  <si>
    <t>ТВЕРДОЛИСТВЕННЫХ ПОРОД</t>
  </si>
  <si>
    <t>Цена за 1 плотный куб.м бел.руб. без НДС по Постановле-нию №10</t>
  </si>
  <si>
    <t>СТБ 1711-2007</t>
  </si>
  <si>
    <t>ГОСТ 17462-84</t>
  </si>
  <si>
    <t>назначения (пиловочное бревно)</t>
  </si>
  <si>
    <t>10-13</t>
  </si>
  <si>
    <t>Для вспомогательных и временных построек различного назначения</t>
  </si>
  <si>
    <t>(подтоварник)</t>
  </si>
  <si>
    <t>6-13</t>
  </si>
  <si>
    <t>СТБ 1712-2007</t>
  </si>
  <si>
    <t>(пиловочное бревно)</t>
  </si>
  <si>
    <t>Коэффициент увеличения</t>
  </si>
  <si>
    <t>1,3; 1,6; и кратные</t>
  </si>
  <si>
    <t xml:space="preserve">4. Лесоматериалы для  использования в круглом виде </t>
  </si>
  <si>
    <t>8-11</t>
  </si>
  <si>
    <t xml:space="preserve">Для выработки пиломатериалов и заготовок общего назначения </t>
  </si>
  <si>
    <t>ТУ РБ 100195503.010-2000</t>
  </si>
  <si>
    <t>Осина, ольха серая, тополь</t>
  </si>
  <si>
    <t>3-7</t>
  </si>
  <si>
    <t>ТУ РБ 100195503.014-2003</t>
  </si>
  <si>
    <t xml:space="preserve">Для выработки пиломатериалов и заготовок общего </t>
  </si>
  <si>
    <t>1,0-6,0</t>
  </si>
  <si>
    <t>Отпускные цены</t>
  </si>
  <si>
    <t>Цена за 1 плотный куб.м бел.руб. без НДС</t>
  </si>
  <si>
    <t>(береза, липа, ольха,осина)</t>
  </si>
  <si>
    <r>
      <t xml:space="preserve">на лесоматериалы круглые (за исключением дров), поставляемые  на условиях  </t>
    </r>
    <r>
      <rPr>
        <b/>
        <sz val="14"/>
        <rFont val="Arial Cyr"/>
        <family val="0"/>
      </rPr>
      <t>франко-нижний лесосклад (</t>
    </r>
    <r>
      <rPr>
        <sz val="14"/>
        <rFont val="Arial Cyr"/>
        <family val="0"/>
      </rPr>
      <t>склад предприятия</t>
    </r>
    <r>
      <rPr>
        <b/>
        <sz val="14"/>
        <rFont val="Arial Cyr"/>
        <family val="0"/>
      </rPr>
      <t>)</t>
    </r>
  </si>
  <si>
    <t xml:space="preserve">3. Лесоматериалы для использования в круглом виде  </t>
  </si>
  <si>
    <t>Цена за 1кбм с НДС</t>
  </si>
  <si>
    <t>IV Жерди</t>
  </si>
  <si>
    <t>V. Сырье древесное технологическое</t>
  </si>
  <si>
    <t>назначения (пиловочник)</t>
  </si>
  <si>
    <t>(сосна, ель)</t>
  </si>
  <si>
    <t>2,0-6,5</t>
  </si>
  <si>
    <t>3.0-5,5</t>
  </si>
  <si>
    <t>(сосна, ель)     ГОСТ 22296-89</t>
  </si>
  <si>
    <t>1.0-4.0</t>
  </si>
  <si>
    <t>1, 2, 3</t>
  </si>
  <si>
    <t>(береза, ольха ,осина,липа)</t>
  </si>
  <si>
    <t>1,2,3</t>
  </si>
  <si>
    <t>1,0-4,0</t>
  </si>
  <si>
    <t xml:space="preserve"> 3,0 и более</t>
  </si>
  <si>
    <t>(береза, ольха ,осина,липа)   СТБ 1712-2007</t>
  </si>
  <si>
    <t>(береза ,осина,ольха)   СТБ 1712-2007 ГОСТ 22296-89</t>
  </si>
  <si>
    <t>(дуб, ясень)</t>
  </si>
  <si>
    <t>Хвойные (сосна,ель)</t>
  </si>
  <si>
    <t>Мягколиственные (береза,ольха,осина,липа)</t>
  </si>
  <si>
    <t>3,0-4,0</t>
  </si>
  <si>
    <t>Твердолиственные (дуб,ясень)</t>
  </si>
  <si>
    <t>Хвойное (сосна,ель)</t>
  </si>
  <si>
    <t>3,-4,0</t>
  </si>
  <si>
    <t>Мягколиственное (береза,ольха,осина, липа)</t>
  </si>
  <si>
    <t>2.Лесоматериалы для выработки целлюлозы и древесной массы (балансы)</t>
  </si>
  <si>
    <r>
      <t xml:space="preserve">на лесоматериалы круглые (за исключением дров), поставляемые  на условиях  </t>
    </r>
    <r>
      <rPr>
        <b/>
        <sz val="14"/>
        <rFont val="Arial Cyr"/>
        <family val="0"/>
      </rPr>
      <t>франко-ВАГОН станция отправления</t>
    </r>
  </si>
  <si>
    <t>(сосна, ель, )</t>
  </si>
  <si>
    <t>2. Лесоматериалы для выработки целлюлозы и древесной массы (балансы)</t>
  </si>
  <si>
    <t xml:space="preserve">1. Для выработки пиломатериалов и заготовок общего назначения </t>
  </si>
  <si>
    <t>2. Для шпал железных дорог широкой колеи (шпальное бревно)</t>
  </si>
  <si>
    <t>3.Лесоматериалы для выработки целлюлозы и древесной массы (балансы)</t>
  </si>
  <si>
    <t xml:space="preserve">                  Для выработки лущеного шпона (фанерное бревно)</t>
  </si>
  <si>
    <r>
      <t xml:space="preserve">на лесоматериалы круглые (за исключением дров), поставляемые  на условиях  </t>
    </r>
    <r>
      <rPr>
        <b/>
        <sz val="14"/>
        <rFont val="Arial Cyr"/>
        <family val="0"/>
      </rPr>
      <t xml:space="preserve">франко-ПРОМЕЖУТОЧНЫЙ лесосклад </t>
    </r>
  </si>
  <si>
    <t>4 и более</t>
  </si>
  <si>
    <t>Для шпал железных дорог широкой колеи (шпальное бревно)</t>
  </si>
  <si>
    <t xml:space="preserve">         Для выработки лущеного шпона (фанерное бревно)</t>
  </si>
  <si>
    <t>Для выработки лущеного шпона (фанерное бревно)</t>
  </si>
  <si>
    <t xml:space="preserve">                                         Отпускные цены</t>
  </si>
  <si>
    <t xml:space="preserve">                       Утверждаю</t>
  </si>
  <si>
    <t>16-24</t>
  </si>
  <si>
    <t>6-13, 14-24, 26-40</t>
  </si>
  <si>
    <t>6-13, 14-24</t>
  </si>
  <si>
    <t>6-13, 14-24, 26 и более</t>
  </si>
  <si>
    <t xml:space="preserve">                      Утверждаю</t>
  </si>
  <si>
    <t xml:space="preserve">                       И.о. директора ГЛХУ "Полоцкий лесхоз"</t>
  </si>
  <si>
    <r>
      <t xml:space="preserve">                      Приложение 2 к приказу №</t>
    </r>
    <r>
      <rPr>
        <b/>
        <i/>
        <sz val="10"/>
        <rFont val="Arial Cyr"/>
        <family val="0"/>
      </rPr>
      <t>338</t>
    </r>
    <r>
      <rPr>
        <i/>
        <sz val="10"/>
        <rFont val="Arial Cyr"/>
        <family val="0"/>
      </rPr>
      <t xml:space="preserve"> от 19.12.2011г</t>
    </r>
  </si>
  <si>
    <t xml:space="preserve">                      И.о. директор ГЛХУ "Полоцкий лесхоз"</t>
  </si>
  <si>
    <t xml:space="preserve">                       __________С.П.Липовка</t>
  </si>
  <si>
    <t xml:space="preserve">                        __________С.П.Липовка</t>
  </si>
  <si>
    <t>с 1 января 2012 года</t>
  </si>
  <si>
    <t xml:space="preserve">                      И.о. директора ГЛХУ "Полоцкий лесхоз"</t>
  </si>
  <si>
    <t xml:space="preserve">                       ____________ С.П.Липовка</t>
  </si>
  <si>
    <r>
      <t xml:space="preserve">                      Приложение 3 к приказу №</t>
    </r>
    <r>
      <rPr>
        <b/>
        <i/>
        <sz val="10"/>
        <rFont val="Arial Cyr"/>
        <family val="0"/>
      </rPr>
      <t>338</t>
    </r>
    <r>
      <rPr>
        <i/>
        <sz val="10"/>
        <rFont val="Arial Cyr"/>
        <family val="0"/>
      </rPr>
      <t xml:space="preserve"> от 19.12.2011г</t>
    </r>
  </si>
  <si>
    <t>II. ЛЕСОМАТЕРИАЛЫ КРУГЛЫЕ БЕРЕЗОВОЙ И МЯГКОЛИСТВЕННЫХ ПОРОД</t>
  </si>
  <si>
    <r>
      <t xml:space="preserve">                       Приложение 4 к приказу №</t>
    </r>
    <r>
      <rPr>
        <b/>
        <i/>
        <sz val="10"/>
        <rFont val="Arial Cyr"/>
        <family val="0"/>
      </rPr>
      <t xml:space="preserve">338 </t>
    </r>
    <r>
      <rPr>
        <i/>
        <sz val="10"/>
        <rFont val="Arial Cyr"/>
        <family val="0"/>
      </rPr>
      <t>от 19.12.2011г</t>
    </r>
  </si>
  <si>
    <r>
      <t xml:space="preserve">Приложение 1 к приказу № </t>
    </r>
    <r>
      <rPr>
        <b/>
        <i/>
        <sz val="10"/>
        <rFont val="Arial Cyr"/>
        <family val="0"/>
      </rPr>
      <t>338</t>
    </r>
    <r>
      <rPr>
        <i/>
        <sz val="10"/>
        <rFont val="Arial Cyr"/>
        <family val="0"/>
      </rPr>
      <t xml:space="preserve"> от 19.12.2011г</t>
    </r>
  </si>
  <si>
    <t>Утверждаю</t>
  </si>
  <si>
    <t>И.о. директора ГЛХУ "Полоцкий лесхоз"</t>
  </si>
  <si>
    <t>___________ С.П.Липовка</t>
  </si>
  <si>
    <t>с 1 января 2011 года</t>
  </si>
  <si>
    <r>
      <t xml:space="preserve">на лесоматериалы круглые (за исключением дров), поставляемые  на условиях  </t>
    </r>
    <r>
      <rPr>
        <b/>
        <sz val="14"/>
        <rFont val="Arial Cyr"/>
        <family val="0"/>
      </rPr>
      <t>франко-верхний лесосклад (у края лесосеки)</t>
    </r>
  </si>
  <si>
    <t>(пиловочник)</t>
  </si>
  <si>
    <t>6-24</t>
  </si>
  <si>
    <t xml:space="preserve">4. Лесоматериалы для использования в круглом виде  </t>
  </si>
  <si>
    <t>6-40</t>
  </si>
  <si>
    <t xml:space="preserve">1. Для выработки пиломатериалов и заготовок общего </t>
  </si>
  <si>
    <t>0,5-6,5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</si>
</sst>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&quot; &quot;???/???"/>
    <numFmt numFmtId="169" formatCode="0.000"/>
    <numFmt numFmtId="170" formatCode="0.0"/>
    <numFmt numFmtId="171" formatCode="0.000000"/>
    <numFmt numFmtId="172" formatCode="0.00000"/>
    <numFmt numFmtId="173" formatCode="0.0000"/>
  </numFmts>
  <fonts count="52">
    <font>
      <sz val="10"/>
      <name val="Arial Cyr"/>
      <family val="0"/>
    </font>
    <font>
      <sz val="15"/>
      <name val="Arial CYR"/>
      <family val="0"/>
    </font>
    <font>
      <sz val="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sz val="14"/>
      <color indexed="10"/>
      <name val="Arial CYR"/>
      <family val="0"/>
    </font>
    <font>
      <i/>
      <u val="single"/>
      <sz val="14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/>
    </xf>
    <xf numFmtId="0" fontId="11" fillId="33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9" xfId="0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44" xfId="0" applyNumberFormat="1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1" fillId="0" borderId="28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11" fillId="0" borderId="26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49" fontId="11" fillId="33" borderId="28" xfId="0" applyNumberFormat="1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11" fillId="33" borderId="28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11" fillId="0" borderId="6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horizontal="center"/>
    </xf>
    <xf numFmtId="0" fontId="11" fillId="0" borderId="62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/>
    </xf>
    <xf numFmtId="0" fontId="11" fillId="0" borderId="59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(&#1083;&#1077;&#1089;&#1086;&#1084;&#1072;&#1090;&#1077;&#1088;&#1080;&#1072;&#1083;&#1099;)%20&#1074;&#1077;&#1088;&#1093;&#1085;&#1080;&#1081;%20&#1089;&#1082;&#1083;&#1072;&#1076;%20&#1086;&#1090;%2001.0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хний СКЛА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X124"/>
  <sheetViews>
    <sheetView view="pageBreakPreview" zoomScaleSheetLayoutView="100" zoomScalePageLayoutView="0" workbookViewId="0" topLeftCell="A119">
      <selection activeCell="A124" sqref="A124:V124"/>
    </sheetView>
  </sheetViews>
  <sheetFormatPr defaultColWidth="9.00390625" defaultRowHeight="12.75" outlineLevelCol="1"/>
  <cols>
    <col min="1" max="1" width="6.25390625" style="0" customWidth="1"/>
    <col min="2" max="7" width="9.125" style="0" hidden="1" customWidth="1"/>
    <col min="8" max="8" width="14.25390625" style="0" customWidth="1"/>
    <col min="9" max="9" width="5.75390625" style="0" customWidth="1"/>
    <col min="10" max="10" width="11.00390625" style="0" customWidth="1"/>
    <col min="11" max="11" width="6.125" style="0" customWidth="1"/>
    <col min="12" max="12" width="7.125" style="0" customWidth="1"/>
    <col min="13" max="13" width="7.75390625" style="0" customWidth="1"/>
    <col min="14" max="14" width="2.875" style="0" customWidth="1"/>
    <col min="15" max="15" width="2.375" style="0" customWidth="1"/>
    <col min="16" max="17" width="9.125" style="0" hidden="1" customWidth="1"/>
    <col min="18" max="20" width="9.125" style="0" hidden="1" customWidth="1" outlineLevel="1"/>
    <col min="21" max="21" width="9.125" style="0" customWidth="1" collapsed="1"/>
    <col min="22" max="22" width="9.875" style="0" customWidth="1"/>
    <col min="23" max="23" width="14.875" style="0" customWidth="1"/>
  </cols>
  <sheetData>
    <row r="1" spans="12:23" ht="12.75">
      <c r="L1" s="195" t="s">
        <v>98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2:22" ht="12.75">
      <c r="L2" s="193" t="s">
        <v>99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2:22" ht="12.75">
      <c r="L3" s="2" t="s">
        <v>100</v>
      </c>
      <c r="M3" s="2"/>
      <c r="N3" s="2"/>
      <c r="O3" s="2"/>
      <c r="P3" s="2"/>
      <c r="Q3" s="2"/>
      <c r="R3" s="2"/>
      <c r="S3" s="2"/>
      <c r="T3" s="2"/>
      <c r="U3" s="2"/>
      <c r="V3" s="2"/>
    </row>
    <row r="4" spans="12:22" ht="12.75">
      <c r="L4" s="1" t="s">
        <v>101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0:22" ht="12.75">
      <c r="J5" s="237"/>
      <c r="K5" s="237"/>
      <c r="L5" s="237"/>
      <c r="M5" s="237"/>
      <c r="N5" s="237"/>
      <c r="O5" s="237"/>
      <c r="P5" s="1"/>
      <c r="Q5" s="1"/>
      <c r="R5" s="1"/>
      <c r="S5" s="1"/>
      <c r="T5" s="1"/>
      <c r="U5" s="1"/>
      <c r="V5" s="1"/>
    </row>
    <row r="6" spans="1:23" ht="23.25" customHeight="1">
      <c r="A6" s="191" t="s">
        <v>38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76"/>
      <c r="Q6" s="76"/>
      <c r="R6" s="76"/>
      <c r="S6" s="76"/>
      <c r="T6" s="76"/>
      <c r="U6" s="238" t="s">
        <v>102</v>
      </c>
      <c r="V6" s="238"/>
      <c r="W6" s="238"/>
    </row>
    <row r="7" spans="1:23" ht="36.75" customHeight="1">
      <c r="A7" s="142" t="s">
        <v>103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8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6"/>
      <c r="U8" s="5"/>
      <c r="V8" s="5"/>
      <c r="W8" s="5"/>
    </row>
    <row r="9" spans="1:23" ht="18.75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3" ht="18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ht="18">
      <c r="A11" s="142" t="s">
        <v>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ht="18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5"/>
    </row>
    <row r="13" spans="1:23" ht="18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9"/>
      <c r="U13" s="5"/>
      <c r="V13" s="5"/>
      <c r="W13" s="5"/>
    </row>
    <row r="14" spans="1:23" ht="18.75">
      <c r="A14" s="148" t="s">
        <v>71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3" ht="18.75">
      <c r="A15" s="148" t="s">
        <v>104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8">
      <c r="A16" s="149" t="s">
        <v>47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ht="18.75" thickBo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0"/>
      <c r="U17" s="118"/>
      <c r="V17" s="118"/>
      <c r="W17" s="5"/>
    </row>
    <row r="18" spans="1:24" ht="90.75" thickBot="1">
      <c r="A18" s="183" t="s">
        <v>1</v>
      </c>
      <c r="B18" s="184"/>
      <c r="C18" s="184"/>
      <c r="D18" s="184"/>
      <c r="E18" s="184"/>
      <c r="F18" s="184"/>
      <c r="G18" s="185"/>
      <c r="H18" s="11" t="s">
        <v>2</v>
      </c>
      <c r="I18" s="183" t="s">
        <v>3</v>
      </c>
      <c r="J18" s="185"/>
      <c r="K18" s="183" t="s">
        <v>4</v>
      </c>
      <c r="L18" s="184"/>
      <c r="M18" s="184"/>
      <c r="N18" s="184"/>
      <c r="O18" s="184"/>
      <c r="P18" s="184"/>
      <c r="Q18" s="186"/>
      <c r="R18" s="197" t="s">
        <v>17</v>
      </c>
      <c r="S18" s="186"/>
      <c r="T18" s="12" t="s">
        <v>27</v>
      </c>
      <c r="U18" s="188" t="s">
        <v>39</v>
      </c>
      <c r="V18" s="189"/>
      <c r="W18" s="239" t="s">
        <v>43</v>
      </c>
      <c r="X18" s="3"/>
    </row>
    <row r="19" spans="1:24" ht="18.75">
      <c r="A19" s="143">
        <v>1</v>
      </c>
      <c r="B19" s="144"/>
      <c r="C19" s="144"/>
      <c r="D19" s="144"/>
      <c r="E19" s="144"/>
      <c r="F19" s="144"/>
      <c r="G19" s="145"/>
      <c r="H19" s="133" t="s">
        <v>48</v>
      </c>
      <c r="I19" s="102">
        <v>1</v>
      </c>
      <c r="J19" s="103"/>
      <c r="K19" s="102"/>
      <c r="L19" s="129"/>
      <c r="M19" s="129"/>
      <c r="N19" s="129"/>
      <c r="O19" s="129"/>
      <c r="P19" s="129"/>
      <c r="Q19" s="130"/>
      <c r="R19" s="131"/>
      <c r="S19" s="129"/>
      <c r="T19" s="16"/>
      <c r="U19" s="240">
        <f>ROUND(U20*1.2,-2)</f>
        <v>71400</v>
      </c>
      <c r="V19" s="241"/>
      <c r="W19" s="31">
        <f aca="true" t="shared" si="0" ref="W19:W30">U19*1.2</f>
        <v>85680</v>
      </c>
      <c r="X19" s="4"/>
    </row>
    <row r="20" spans="1:24" ht="18.75">
      <c r="A20" s="121">
        <v>2</v>
      </c>
      <c r="B20" s="122"/>
      <c r="C20" s="122"/>
      <c r="D20" s="122"/>
      <c r="E20" s="122"/>
      <c r="F20" s="122"/>
      <c r="G20" s="123"/>
      <c r="H20" s="134"/>
      <c r="I20" s="113">
        <v>2</v>
      </c>
      <c r="J20" s="114"/>
      <c r="K20" s="124" t="s">
        <v>21</v>
      </c>
      <c r="L20" s="125"/>
      <c r="M20" s="125"/>
      <c r="N20" s="125"/>
      <c r="O20" s="125"/>
      <c r="P20" s="125"/>
      <c r="Q20" s="126"/>
      <c r="R20" s="127">
        <v>79800</v>
      </c>
      <c r="S20" s="128"/>
      <c r="T20" s="21"/>
      <c r="U20" s="242">
        <f>ROUND(54100*1.1,-2)</f>
        <v>59500</v>
      </c>
      <c r="V20" s="243"/>
      <c r="W20" s="32">
        <f t="shared" si="0"/>
        <v>71400</v>
      </c>
      <c r="X20" s="4"/>
    </row>
    <row r="21" spans="1:23" ht="18.75" thickBot="1">
      <c r="A21" s="121">
        <v>3</v>
      </c>
      <c r="B21" s="122"/>
      <c r="C21" s="122"/>
      <c r="D21" s="122"/>
      <c r="E21" s="122"/>
      <c r="F21" s="122"/>
      <c r="G21" s="123"/>
      <c r="H21" s="134"/>
      <c r="I21" s="113">
        <v>3</v>
      </c>
      <c r="J21" s="114"/>
      <c r="K21" s="113"/>
      <c r="L21" s="128"/>
      <c r="M21" s="128"/>
      <c r="N21" s="128"/>
      <c r="O21" s="128"/>
      <c r="P21" s="128"/>
      <c r="Q21" s="132"/>
      <c r="R21" s="127"/>
      <c r="S21" s="128"/>
      <c r="T21" s="26"/>
      <c r="U21" s="244">
        <f>ROUND(U20*0.8,-2)</f>
        <v>47600</v>
      </c>
      <c r="V21" s="245"/>
      <c r="W21" s="33">
        <f t="shared" si="0"/>
        <v>57120</v>
      </c>
    </row>
    <row r="22" spans="1:23" ht="18" customHeight="1" hidden="1">
      <c r="A22" s="121">
        <v>4</v>
      </c>
      <c r="B22" s="122"/>
      <c r="C22" s="122"/>
      <c r="D22" s="122"/>
      <c r="E22" s="122"/>
      <c r="F22" s="122"/>
      <c r="G22" s="123"/>
      <c r="H22" s="134"/>
      <c r="I22" s="102">
        <v>1</v>
      </c>
      <c r="J22" s="103"/>
      <c r="K22" s="102"/>
      <c r="L22" s="129"/>
      <c r="M22" s="129"/>
      <c r="N22" s="129"/>
      <c r="O22" s="129"/>
      <c r="P22" s="129"/>
      <c r="Q22" s="130"/>
      <c r="R22" s="131">
        <v>72100</v>
      </c>
      <c r="S22" s="129"/>
      <c r="T22" s="16"/>
      <c r="U22" s="246">
        <f>ROUND(U23*1.2,-2)</f>
        <v>144400</v>
      </c>
      <c r="V22" s="246"/>
      <c r="W22" s="247">
        <f t="shared" si="0"/>
        <v>173280</v>
      </c>
    </row>
    <row r="23" spans="1:23" ht="18" customHeight="1" hidden="1">
      <c r="A23" s="121">
        <v>5</v>
      </c>
      <c r="B23" s="122"/>
      <c r="C23" s="122"/>
      <c r="D23" s="122"/>
      <c r="E23" s="122"/>
      <c r="F23" s="122"/>
      <c r="G23" s="123"/>
      <c r="H23" s="134"/>
      <c r="I23" s="113">
        <v>2</v>
      </c>
      <c r="J23" s="114"/>
      <c r="K23" s="124" t="s">
        <v>6</v>
      </c>
      <c r="L23" s="125"/>
      <c r="M23" s="125"/>
      <c r="N23" s="125"/>
      <c r="O23" s="125"/>
      <c r="P23" s="125"/>
      <c r="Q23" s="126"/>
      <c r="R23" s="127">
        <v>60100</v>
      </c>
      <c r="S23" s="128"/>
      <c r="T23" s="21">
        <v>1.15</v>
      </c>
      <c r="U23" s="226">
        <f>100300*1.2</f>
        <v>120360</v>
      </c>
      <c r="V23" s="226"/>
      <c r="W23" s="248">
        <f t="shared" si="0"/>
        <v>144432</v>
      </c>
    </row>
    <row r="24" spans="1:23" ht="18.75" customHeight="1" hidden="1" thickBot="1">
      <c r="A24" s="121">
        <v>6</v>
      </c>
      <c r="B24" s="122"/>
      <c r="C24" s="122"/>
      <c r="D24" s="122"/>
      <c r="E24" s="122"/>
      <c r="F24" s="122"/>
      <c r="G24" s="123"/>
      <c r="H24" s="134"/>
      <c r="I24" s="100">
        <v>3</v>
      </c>
      <c r="J24" s="101"/>
      <c r="K24" s="100"/>
      <c r="L24" s="118"/>
      <c r="M24" s="118"/>
      <c r="N24" s="118"/>
      <c r="O24" s="118"/>
      <c r="P24" s="118"/>
      <c r="Q24" s="119"/>
      <c r="R24" s="120">
        <v>48100</v>
      </c>
      <c r="S24" s="118"/>
      <c r="T24" s="44"/>
      <c r="U24" s="249">
        <f>ROUND(U23*0.8,-2)</f>
        <v>96300</v>
      </c>
      <c r="V24" s="249"/>
      <c r="W24" s="250">
        <f t="shared" si="0"/>
        <v>115560</v>
      </c>
    </row>
    <row r="25" spans="1:23" ht="18">
      <c r="A25" s="18">
        <v>4</v>
      </c>
      <c r="B25" s="19"/>
      <c r="C25" s="19"/>
      <c r="D25" s="19"/>
      <c r="E25" s="19"/>
      <c r="F25" s="19"/>
      <c r="G25" s="20"/>
      <c r="H25" s="134"/>
      <c r="I25" s="102">
        <v>1</v>
      </c>
      <c r="J25" s="103"/>
      <c r="K25" s="102"/>
      <c r="L25" s="129"/>
      <c r="M25" s="129"/>
      <c r="N25" s="129"/>
      <c r="O25" s="129"/>
      <c r="P25" s="129"/>
      <c r="Q25" s="130"/>
      <c r="R25" s="131">
        <v>85600</v>
      </c>
      <c r="S25" s="129"/>
      <c r="T25" s="16"/>
      <c r="U25" s="240">
        <f>ROUND(U26*1.2,-2)</f>
        <v>119600</v>
      </c>
      <c r="V25" s="241"/>
      <c r="W25" s="31">
        <f t="shared" si="0"/>
        <v>143520</v>
      </c>
    </row>
    <row r="26" spans="1:23" ht="18">
      <c r="A26" s="18">
        <v>5</v>
      </c>
      <c r="B26" s="19"/>
      <c r="C26" s="19"/>
      <c r="D26" s="19"/>
      <c r="E26" s="19"/>
      <c r="F26" s="19"/>
      <c r="G26" s="20"/>
      <c r="H26" s="134"/>
      <c r="I26" s="113">
        <v>2</v>
      </c>
      <c r="J26" s="114"/>
      <c r="K26" s="124" t="s">
        <v>11</v>
      </c>
      <c r="L26" s="125"/>
      <c r="M26" s="125"/>
      <c r="N26" s="125"/>
      <c r="O26" s="125"/>
      <c r="P26" s="125"/>
      <c r="Q26" s="126"/>
      <c r="R26" s="127">
        <v>71300</v>
      </c>
      <c r="S26" s="128"/>
      <c r="T26" s="21">
        <v>1.18</v>
      </c>
      <c r="U26" s="242">
        <f>ROUND(90600*1.1,-2)</f>
        <v>99700</v>
      </c>
      <c r="V26" s="243"/>
      <c r="W26" s="32">
        <f t="shared" si="0"/>
        <v>119640</v>
      </c>
    </row>
    <row r="27" spans="1:23" ht="18.75" thickBot="1">
      <c r="A27" s="18">
        <v>6</v>
      </c>
      <c r="B27" s="19"/>
      <c r="C27" s="19"/>
      <c r="D27" s="19"/>
      <c r="E27" s="19"/>
      <c r="F27" s="19"/>
      <c r="G27" s="20"/>
      <c r="H27" s="134"/>
      <c r="I27" s="100">
        <v>3</v>
      </c>
      <c r="J27" s="101"/>
      <c r="K27" s="100"/>
      <c r="L27" s="118"/>
      <c r="M27" s="118"/>
      <c r="N27" s="118"/>
      <c r="O27" s="118"/>
      <c r="P27" s="118"/>
      <c r="Q27" s="119"/>
      <c r="R27" s="120">
        <v>57000</v>
      </c>
      <c r="S27" s="118"/>
      <c r="T27" s="26"/>
      <c r="U27" s="244">
        <f>ROUND(U26*0.8,-2)</f>
        <v>79800</v>
      </c>
      <c r="V27" s="245"/>
      <c r="W27" s="33">
        <f t="shared" si="0"/>
        <v>95760</v>
      </c>
    </row>
    <row r="28" spans="1:23" ht="18">
      <c r="A28" s="18">
        <v>7</v>
      </c>
      <c r="B28" s="19"/>
      <c r="C28" s="19"/>
      <c r="D28" s="19"/>
      <c r="E28" s="19"/>
      <c r="F28" s="19"/>
      <c r="G28" s="20"/>
      <c r="H28" s="134"/>
      <c r="I28" s="102">
        <v>1</v>
      </c>
      <c r="J28" s="103"/>
      <c r="K28" s="102"/>
      <c r="L28" s="129"/>
      <c r="M28" s="129"/>
      <c r="N28" s="129"/>
      <c r="O28" s="129"/>
      <c r="P28" s="129"/>
      <c r="Q28" s="130"/>
      <c r="R28" s="131">
        <v>109100</v>
      </c>
      <c r="S28" s="129"/>
      <c r="T28" s="21">
        <v>1.2</v>
      </c>
      <c r="U28" s="240">
        <f>ROUND(U29*1.2,-2)</f>
        <v>162000</v>
      </c>
      <c r="V28" s="241"/>
      <c r="W28" s="31">
        <f t="shared" si="0"/>
        <v>194400</v>
      </c>
    </row>
    <row r="29" spans="1:23" ht="18">
      <c r="A29" s="18">
        <v>8</v>
      </c>
      <c r="B29" s="19"/>
      <c r="C29" s="19"/>
      <c r="D29" s="19"/>
      <c r="E29" s="19"/>
      <c r="F29" s="19"/>
      <c r="G29" s="20"/>
      <c r="H29" s="134"/>
      <c r="I29" s="113">
        <v>2</v>
      </c>
      <c r="J29" s="114"/>
      <c r="K29" s="124" t="s">
        <v>7</v>
      </c>
      <c r="L29" s="125"/>
      <c r="M29" s="125"/>
      <c r="N29" s="125"/>
      <c r="O29" s="125"/>
      <c r="P29" s="125"/>
      <c r="Q29" s="126"/>
      <c r="R29" s="127">
        <v>90900</v>
      </c>
      <c r="S29" s="128"/>
      <c r="T29" s="21"/>
      <c r="U29" s="242">
        <f>ROUND(122700*1.1,-2)</f>
        <v>135000</v>
      </c>
      <c r="V29" s="243"/>
      <c r="W29" s="32">
        <f t="shared" si="0"/>
        <v>162000</v>
      </c>
    </row>
    <row r="30" spans="1:23" ht="18.75" thickBot="1">
      <c r="A30" s="28">
        <v>9</v>
      </c>
      <c r="B30" s="29"/>
      <c r="C30" s="29"/>
      <c r="D30" s="29"/>
      <c r="E30" s="29"/>
      <c r="F30" s="29"/>
      <c r="G30" s="30"/>
      <c r="H30" s="135"/>
      <c r="I30" s="100">
        <v>3</v>
      </c>
      <c r="J30" s="101"/>
      <c r="K30" s="100"/>
      <c r="L30" s="118"/>
      <c r="M30" s="118"/>
      <c r="N30" s="118"/>
      <c r="O30" s="118"/>
      <c r="P30" s="118"/>
      <c r="Q30" s="119"/>
      <c r="R30" s="120">
        <v>72700</v>
      </c>
      <c r="S30" s="118"/>
      <c r="T30" s="26"/>
      <c r="U30" s="244">
        <f>ROUND(U29*0.8,-2)</f>
        <v>108000</v>
      </c>
      <c r="V30" s="245"/>
      <c r="W30" s="33">
        <f t="shared" si="0"/>
        <v>129600</v>
      </c>
    </row>
    <row r="31" spans="1:23" ht="18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23"/>
      <c r="U31" s="128"/>
      <c r="V31" s="128"/>
      <c r="W31" s="5"/>
    </row>
    <row r="32" spans="1:23" ht="18.75">
      <c r="A32" s="168" t="s">
        <v>72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ht="18">
      <c r="A33" s="149" t="s">
        <v>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23" ht="18.75" thickBo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23"/>
      <c r="U34" s="5"/>
      <c r="V34" s="5"/>
      <c r="W34" s="5"/>
    </row>
    <row r="35" spans="1:23" ht="18">
      <c r="A35" s="13">
        <v>10</v>
      </c>
      <c r="B35" s="14"/>
      <c r="C35" s="14"/>
      <c r="D35" s="14"/>
      <c r="E35" s="14"/>
      <c r="F35" s="14"/>
      <c r="G35" s="15"/>
      <c r="H35" s="16"/>
      <c r="I35" s="102">
        <v>1</v>
      </c>
      <c r="J35" s="103"/>
      <c r="K35" s="102"/>
      <c r="L35" s="129"/>
      <c r="M35" s="129"/>
      <c r="N35" s="129"/>
      <c r="O35" s="129"/>
      <c r="P35" s="129"/>
      <c r="Q35" s="130"/>
      <c r="R35" s="131">
        <v>121000</v>
      </c>
      <c r="S35" s="129"/>
      <c r="T35" s="169">
        <v>1.2</v>
      </c>
      <c r="U35" s="102">
        <f>ROUND(U36*1.2,-2)</f>
        <v>184600</v>
      </c>
      <c r="V35" s="129"/>
      <c r="W35" s="31">
        <f>U35*1.2</f>
        <v>221520</v>
      </c>
    </row>
    <row r="36" spans="1:23" ht="18">
      <c r="A36" s="18">
        <v>11</v>
      </c>
      <c r="B36" s="19"/>
      <c r="C36" s="19"/>
      <c r="D36" s="19"/>
      <c r="E36" s="19"/>
      <c r="F36" s="19"/>
      <c r="G36" s="20"/>
      <c r="H36" s="21" t="s">
        <v>49</v>
      </c>
      <c r="I36" s="113">
        <v>2</v>
      </c>
      <c r="J36" s="114"/>
      <c r="K36" s="124" t="s">
        <v>7</v>
      </c>
      <c r="L36" s="125"/>
      <c r="M36" s="125"/>
      <c r="N36" s="125"/>
      <c r="O36" s="125"/>
      <c r="P36" s="125"/>
      <c r="Q36" s="126"/>
      <c r="R36" s="127">
        <v>100800</v>
      </c>
      <c r="S36" s="128"/>
      <c r="T36" s="172"/>
      <c r="U36" s="251">
        <f>ROUND(139800*1.1,-2)</f>
        <v>153800</v>
      </c>
      <c r="V36" s="252"/>
      <c r="W36" s="32">
        <f>U36*1.2</f>
        <v>184560</v>
      </c>
    </row>
    <row r="37" spans="1:23" ht="18.75" thickBot="1">
      <c r="A37" s="28">
        <v>12</v>
      </c>
      <c r="B37" s="29"/>
      <c r="C37" s="29"/>
      <c r="D37" s="29"/>
      <c r="E37" s="29"/>
      <c r="F37" s="29"/>
      <c r="G37" s="30"/>
      <c r="H37" s="26"/>
      <c r="I37" s="100">
        <v>3</v>
      </c>
      <c r="J37" s="101"/>
      <c r="K37" s="100"/>
      <c r="L37" s="118"/>
      <c r="M37" s="118"/>
      <c r="N37" s="118"/>
      <c r="O37" s="118"/>
      <c r="P37" s="118"/>
      <c r="Q37" s="119"/>
      <c r="R37" s="120">
        <v>80600</v>
      </c>
      <c r="S37" s="118"/>
      <c r="T37" s="170"/>
      <c r="U37" s="100">
        <f>ROUND(U36*0.8,-2)</f>
        <v>123000</v>
      </c>
      <c r="V37" s="118"/>
      <c r="W37" s="33">
        <f>U37*1.2</f>
        <v>147600</v>
      </c>
    </row>
    <row r="38" spans="1:23" ht="11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5"/>
      <c r="V38" s="5"/>
      <c r="W38" s="5"/>
    </row>
    <row r="39" spans="1:23" ht="24.75" customHeight="1">
      <c r="A39" s="181" t="s">
        <v>9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 ht="23.25" customHeight="1" thickBot="1">
      <c r="A40" s="176" t="s">
        <v>50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</row>
    <row r="41" spans="1:23" ht="36" customHeight="1" thickBot="1">
      <c r="A41" s="46">
        <v>13</v>
      </c>
      <c r="B41" s="72"/>
      <c r="C41" s="72"/>
      <c r="D41" s="72"/>
      <c r="E41" s="72"/>
      <c r="F41" s="72"/>
      <c r="G41" s="58"/>
      <c r="H41" s="46" t="s">
        <v>51</v>
      </c>
      <c r="I41" s="178" t="s">
        <v>52</v>
      </c>
      <c r="J41" s="179"/>
      <c r="K41" s="178" t="s">
        <v>105</v>
      </c>
      <c r="L41" s="180"/>
      <c r="M41" s="180"/>
      <c r="N41" s="180"/>
      <c r="O41" s="180"/>
      <c r="P41" s="180"/>
      <c r="Q41" s="179"/>
      <c r="R41" s="107">
        <v>37300</v>
      </c>
      <c r="S41" s="108"/>
      <c r="T41" s="72">
        <v>1</v>
      </c>
      <c r="U41" s="107">
        <f>ROUND(37400*1.1,-2)</f>
        <v>41100</v>
      </c>
      <c r="V41" s="108"/>
      <c r="W41" s="47">
        <f>U41*1.2</f>
        <v>49320</v>
      </c>
    </row>
    <row r="42" spans="1:23" ht="18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23"/>
      <c r="U42" s="5"/>
      <c r="V42" s="5"/>
      <c r="W42" s="5"/>
    </row>
    <row r="43" spans="1:23" ht="18">
      <c r="A43" s="149" t="s">
        <v>106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</row>
    <row r="44" spans="1:23" ht="20.25" customHeight="1">
      <c r="A44" s="149" t="s">
        <v>22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</row>
    <row r="45" spans="1:23" ht="18">
      <c r="A45" s="149" t="s">
        <v>23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</row>
    <row r="46" spans="1:23" ht="18.75" thickBot="1">
      <c r="A46" s="118" t="s">
        <v>47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ht="18.75" thickBot="1">
      <c r="A47" s="38">
        <v>14</v>
      </c>
      <c r="B47" s="14"/>
      <c r="C47" s="14"/>
      <c r="D47" s="14"/>
      <c r="E47" s="14"/>
      <c r="F47" s="14"/>
      <c r="G47" s="15"/>
      <c r="H47" s="133" t="s">
        <v>5</v>
      </c>
      <c r="I47" s="157">
        <v>2</v>
      </c>
      <c r="J47" s="160"/>
      <c r="K47" s="162" t="s">
        <v>24</v>
      </c>
      <c r="L47" s="163"/>
      <c r="M47" s="163"/>
      <c r="N47" s="163"/>
      <c r="O47" s="163"/>
      <c r="P47" s="163"/>
      <c r="Q47" s="164"/>
      <c r="R47" s="102">
        <v>46900</v>
      </c>
      <c r="S47" s="103"/>
      <c r="T47" s="169">
        <v>1</v>
      </c>
      <c r="U47" s="102">
        <f>ROUND(48600*1.1,-2)</f>
        <v>53500</v>
      </c>
      <c r="V47" s="103"/>
      <c r="W47" s="65">
        <f>U47*1.2</f>
        <v>64200</v>
      </c>
    </row>
    <row r="48" spans="1:23" ht="18.75" thickBot="1">
      <c r="A48" s="39">
        <v>15</v>
      </c>
      <c r="B48" s="29"/>
      <c r="C48" s="29"/>
      <c r="D48" s="29"/>
      <c r="E48" s="29"/>
      <c r="F48" s="29"/>
      <c r="G48" s="30"/>
      <c r="H48" s="135"/>
      <c r="I48" s="158">
        <v>3</v>
      </c>
      <c r="J48" s="161"/>
      <c r="K48" s="165"/>
      <c r="L48" s="166"/>
      <c r="M48" s="166"/>
      <c r="N48" s="166"/>
      <c r="O48" s="166"/>
      <c r="P48" s="166"/>
      <c r="Q48" s="167"/>
      <c r="R48" s="100">
        <v>37500</v>
      </c>
      <c r="S48" s="101"/>
      <c r="T48" s="170"/>
      <c r="U48" s="96">
        <f>ROUND(29900*1.3,-2)</f>
        <v>38900</v>
      </c>
      <c r="V48" s="97"/>
      <c r="W48" s="37">
        <f>U48*1.2</f>
        <v>46680</v>
      </c>
    </row>
    <row r="49" spans="1:23" ht="18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7"/>
      <c r="U49" s="5"/>
      <c r="V49" s="5"/>
      <c r="W49" s="5"/>
    </row>
    <row r="50" spans="1:23" ht="18" customHeight="1">
      <c r="A50" s="187" t="s">
        <v>96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</row>
    <row r="51" spans="1:23" ht="23.2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</row>
    <row r="52" spans="1:23" ht="18">
      <c r="A52" s="142" t="s">
        <v>25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</row>
    <row r="53" spans="1:23" ht="18">
      <c r="A53" s="142" t="s">
        <v>19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</row>
    <row r="54" spans="1:23" ht="18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5"/>
    </row>
    <row r="55" spans="1:23" ht="22.5" customHeight="1">
      <c r="A55" s="148" t="s">
        <v>71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</row>
    <row r="56" spans="1:23" ht="18.75">
      <c r="A56" s="148" t="s">
        <v>26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</row>
    <row r="57" spans="1:23" ht="18.75" thickBot="1">
      <c r="A57" s="118" t="s">
        <v>53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</row>
    <row r="58" spans="1:23" ht="94.5" customHeight="1" thickBot="1">
      <c r="A58" s="183" t="s">
        <v>1</v>
      </c>
      <c r="B58" s="184"/>
      <c r="C58" s="184"/>
      <c r="D58" s="184"/>
      <c r="E58" s="184"/>
      <c r="F58" s="184"/>
      <c r="G58" s="185"/>
      <c r="H58" s="11" t="s">
        <v>2</v>
      </c>
      <c r="I58" s="183" t="s">
        <v>3</v>
      </c>
      <c r="J58" s="185"/>
      <c r="K58" s="183" t="s">
        <v>4</v>
      </c>
      <c r="L58" s="184"/>
      <c r="M58" s="184"/>
      <c r="N58" s="184"/>
      <c r="O58" s="184"/>
      <c r="P58" s="184"/>
      <c r="Q58" s="186"/>
      <c r="R58" s="197" t="s">
        <v>17</v>
      </c>
      <c r="S58" s="186"/>
      <c r="T58" s="12" t="s">
        <v>27</v>
      </c>
      <c r="U58" s="188" t="s">
        <v>39</v>
      </c>
      <c r="V58" s="253"/>
      <c r="W58" s="11" t="s">
        <v>43</v>
      </c>
    </row>
    <row r="59" spans="1:23" ht="18.75" thickBot="1">
      <c r="A59" s="143">
        <v>16</v>
      </c>
      <c r="B59" s="144"/>
      <c r="C59" s="144"/>
      <c r="D59" s="144"/>
      <c r="E59" s="144"/>
      <c r="F59" s="144"/>
      <c r="G59" s="145"/>
      <c r="H59" s="173" t="s">
        <v>10</v>
      </c>
      <c r="I59" s="102">
        <v>1</v>
      </c>
      <c r="J59" s="103"/>
      <c r="K59" s="102"/>
      <c r="L59" s="129"/>
      <c r="M59" s="129"/>
      <c r="N59" s="129"/>
      <c r="O59" s="129"/>
      <c r="P59" s="129"/>
      <c r="Q59" s="130"/>
      <c r="R59" s="131">
        <v>52900</v>
      </c>
      <c r="S59" s="129"/>
      <c r="T59" s="169">
        <v>1</v>
      </c>
      <c r="U59" s="102">
        <f>ROUND(U60*1.2,-2)</f>
        <v>58200</v>
      </c>
      <c r="V59" s="103"/>
      <c r="W59" s="65">
        <f aca="true" t="shared" si="1" ref="W59:W67">U59*1.2</f>
        <v>69840</v>
      </c>
    </row>
    <row r="60" spans="1:23" ht="18.75" thickBot="1">
      <c r="A60" s="121">
        <v>17</v>
      </c>
      <c r="B60" s="122"/>
      <c r="C60" s="122"/>
      <c r="D60" s="122"/>
      <c r="E60" s="122"/>
      <c r="F60" s="122"/>
      <c r="G60" s="123"/>
      <c r="H60" s="174"/>
      <c r="I60" s="113">
        <v>2</v>
      </c>
      <c r="J60" s="114"/>
      <c r="K60" s="124" t="s">
        <v>21</v>
      </c>
      <c r="L60" s="125"/>
      <c r="M60" s="125"/>
      <c r="N60" s="125"/>
      <c r="O60" s="125"/>
      <c r="P60" s="125"/>
      <c r="Q60" s="126"/>
      <c r="R60" s="127">
        <v>44100</v>
      </c>
      <c r="S60" s="128"/>
      <c r="T60" s="172"/>
      <c r="U60" s="127">
        <f>ROUND(44100*1.1,-2)</f>
        <v>48500</v>
      </c>
      <c r="V60" s="114"/>
      <c r="W60" s="65">
        <f t="shared" si="1"/>
        <v>58200</v>
      </c>
    </row>
    <row r="61" spans="1:23" ht="18.75" thickBot="1">
      <c r="A61" s="121">
        <v>18</v>
      </c>
      <c r="B61" s="122"/>
      <c r="C61" s="122"/>
      <c r="D61" s="122"/>
      <c r="E61" s="122"/>
      <c r="F61" s="122"/>
      <c r="G61" s="123"/>
      <c r="H61" s="174"/>
      <c r="I61" s="113">
        <v>3</v>
      </c>
      <c r="J61" s="114"/>
      <c r="K61" s="113"/>
      <c r="L61" s="128"/>
      <c r="M61" s="128"/>
      <c r="N61" s="128"/>
      <c r="O61" s="128"/>
      <c r="P61" s="128"/>
      <c r="Q61" s="132"/>
      <c r="R61" s="127">
        <v>35300</v>
      </c>
      <c r="S61" s="128"/>
      <c r="T61" s="170"/>
      <c r="U61" s="113">
        <f>ROUND(U60*0.8,-2)</f>
        <v>38800</v>
      </c>
      <c r="V61" s="114"/>
      <c r="W61" s="65">
        <f t="shared" si="1"/>
        <v>46560</v>
      </c>
    </row>
    <row r="62" spans="1:23" ht="18.75" thickBot="1">
      <c r="A62" s="121">
        <v>19</v>
      </c>
      <c r="B62" s="122"/>
      <c r="C62" s="122"/>
      <c r="D62" s="122"/>
      <c r="E62" s="122"/>
      <c r="F62" s="122"/>
      <c r="G62" s="123"/>
      <c r="H62" s="174"/>
      <c r="I62" s="102">
        <v>1</v>
      </c>
      <c r="J62" s="103"/>
      <c r="K62" s="102"/>
      <c r="L62" s="129"/>
      <c r="M62" s="129"/>
      <c r="N62" s="129"/>
      <c r="O62" s="129"/>
      <c r="P62" s="129"/>
      <c r="Q62" s="130"/>
      <c r="R62" s="131">
        <v>62800</v>
      </c>
      <c r="S62" s="129"/>
      <c r="T62" s="169">
        <v>1</v>
      </c>
      <c r="U62" s="102">
        <f>ROUND(U63*1.2,-2)</f>
        <v>69100</v>
      </c>
      <c r="V62" s="103"/>
      <c r="W62" s="65">
        <f t="shared" si="1"/>
        <v>82920</v>
      </c>
    </row>
    <row r="63" spans="1:23" ht="18.75" thickBot="1">
      <c r="A63" s="121">
        <v>20</v>
      </c>
      <c r="B63" s="122"/>
      <c r="C63" s="122"/>
      <c r="D63" s="122"/>
      <c r="E63" s="122"/>
      <c r="F63" s="122"/>
      <c r="G63" s="123"/>
      <c r="H63" s="174"/>
      <c r="I63" s="113">
        <v>2</v>
      </c>
      <c r="J63" s="114"/>
      <c r="K63" s="124" t="s">
        <v>11</v>
      </c>
      <c r="L63" s="125"/>
      <c r="M63" s="125"/>
      <c r="N63" s="125"/>
      <c r="O63" s="125"/>
      <c r="P63" s="125"/>
      <c r="Q63" s="126"/>
      <c r="R63" s="127">
        <v>52300</v>
      </c>
      <c r="S63" s="128"/>
      <c r="T63" s="172"/>
      <c r="U63" s="127">
        <f>ROUND(52400*1.1,-2)</f>
        <v>57600</v>
      </c>
      <c r="V63" s="114"/>
      <c r="W63" s="65">
        <f t="shared" si="1"/>
        <v>69120</v>
      </c>
    </row>
    <row r="64" spans="1:23" ht="18.75" thickBot="1">
      <c r="A64" s="121">
        <v>21</v>
      </c>
      <c r="B64" s="122"/>
      <c r="C64" s="122"/>
      <c r="D64" s="122"/>
      <c r="E64" s="122"/>
      <c r="F64" s="122"/>
      <c r="G64" s="123"/>
      <c r="H64" s="174"/>
      <c r="I64" s="100">
        <v>3</v>
      </c>
      <c r="J64" s="101"/>
      <c r="K64" s="100"/>
      <c r="L64" s="118"/>
      <c r="M64" s="118"/>
      <c r="N64" s="118"/>
      <c r="O64" s="118"/>
      <c r="P64" s="118"/>
      <c r="Q64" s="119"/>
      <c r="R64" s="120">
        <v>41800</v>
      </c>
      <c r="S64" s="118"/>
      <c r="T64" s="170"/>
      <c r="U64" s="113">
        <f>ROUND(U63*0.8,-2)</f>
        <v>46100</v>
      </c>
      <c r="V64" s="114"/>
      <c r="W64" s="65">
        <f t="shared" si="1"/>
        <v>55320</v>
      </c>
    </row>
    <row r="65" spans="1:23" ht="18.75" thickBot="1">
      <c r="A65" s="18">
        <v>22</v>
      </c>
      <c r="B65" s="19"/>
      <c r="C65" s="19"/>
      <c r="D65" s="19"/>
      <c r="E65" s="19"/>
      <c r="F65" s="19"/>
      <c r="G65" s="20"/>
      <c r="H65" s="174"/>
      <c r="I65" s="102">
        <v>1</v>
      </c>
      <c r="J65" s="103"/>
      <c r="K65" s="102"/>
      <c r="L65" s="129"/>
      <c r="M65" s="129"/>
      <c r="N65" s="129"/>
      <c r="O65" s="129"/>
      <c r="P65" s="129"/>
      <c r="Q65" s="130"/>
      <c r="R65" s="131">
        <v>71800</v>
      </c>
      <c r="S65" s="129"/>
      <c r="T65" s="169">
        <v>1.05</v>
      </c>
      <c r="U65" s="102">
        <f>ROUND(U66*1.2,-2)</f>
        <v>82600</v>
      </c>
      <c r="V65" s="103"/>
      <c r="W65" s="65">
        <f t="shared" si="1"/>
        <v>99120</v>
      </c>
    </row>
    <row r="66" spans="1:23" ht="18.75" thickBot="1">
      <c r="A66" s="18">
        <v>23</v>
      </c>
      <c r="B66" s="19"/>
      <c r="C66" s="19"/>
      <c r="D66" s="19"/>
      <c r="E66" s="19"/>
      <c r="F66" s="19"/>
      <c r="G66" s="20"/>
      <c r="H66" s="174"/>
      <c r="I66" s="113">
        <v>2</v>
      </c>
      <c r="J66" s="114"/>
      <c r="K66" s="124" t="s">
        <v>7</v>
      </c>
      <c r="L66" s="125"/>
      <c r="M66" s="125"/>
      <c r="N66" s="125"/>
      <c r="O66" s="125"/>
      <c r="P66" s="125"/>
      <c r="Q66" s="126"/>
      <c r="R66" s="127">
        <v>59800</v>
      </c>
      <c r="S66" s="128"/>
      <c r="T66" s="172"/>
      <c r="U66" s="113">
        <f>ROUND(62500*1.1,-2)</f>
        <v>68800</v>
      </c>
      <c r="V66" s="114"/>
      <c r="W66" s="65">
        <f t="shared" si="1"/>
        <v>82560</v>
      </c>
    </row>
    <row r="67" spans="1:23" ht="18.75" thickBot="1">
      <c r="A67" s="28">
        <v>24</v>
      </c>
      <c r="B67" s="29"/>
      <c r="C67" s="29"/>
      <c r="D67" s="29"/>
      <c r="E67" s="29"/>
      <c r="F67" s="29"/>
      <c r="G67" s="30"/>
      <c r="H67" s="175"/>
      <c r="I67" s="100">
        <v>3</v>
      </c>
      <c r="J67" s="101"/>
      <c r="K67" s="100"/>
      <c r="L67" s="118"/>
      <c r="M67" s="118"/>
      <c r="N67" s="118"/>
      <c r="O67" s="118"/>
      <c r="P67" s="118"/>
      <c r="Q67" s="119"/>
      <c r="R67" s="120">
        <v>47800</v>
      </c>
      <c r="S67" s="118"/>
      <c r="T67" s="170"/>
      <c r="U67" s="100">
        <f>ROUND(U66*0.8,-2)</f>
        <v>55000</v>
      </c>
      <c r="V67" s="101"/>
      <c r="W67" s="37">
        <f t="shared" si="1"/>
        <v>66000</v>
      </c>
    </row>
    <row r="68" spans="1:23" ht="18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8"/>
      <c r="U68" s="5"/>
      <c r="V68" s="5"/>
      <c r="W68" s="5"/>
    </row>
    <row r="69" spans="1:23" ht="18">
      <c r="A69" s="149" t="s">
        <v>13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ht="18.75">
      <c r="A70" s="168" t="s">
        <v>79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ht="18">
      <c r="A71" s="149" t="s">
        <v>40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ht="18.75" thickBo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23"/>
      <c r="U72" s="5"/>
      <c r="V72" s="5"/>
      <c r="W72" s="5"/>
    </row>
    <row r="73" spans="1:23" ht="18.75" customHeight="1">
      <c r="A73" s="254">
        <v>25</v>
      </c>
      <c r="B73" s="255"/>
      <c r="C73" s="216" t="s">
        <v>28</v>
      </c>
      <c r="D73" s="216"/>
      <c r="E73" s="216"/>
      <c r="F73" s="216"/>
      <c r="G73" s="216"/>
      <c r="H73" s="216"/>
      <c r="I73" s="210">
        <v>1</v>
      </c>
      <c r="J73" s="210"/>
      <c r="K73" s="206" t="s">
        <v>82</v>
      </c>
      <c r="L73" s="206"/>
      <c r="M73" s="206"/>
      <c r="N73" s="206"/>
      <c r="O73" s="206"/>
      <c r="P73" s="206"/>
      <c r="Q73" s="206"/>
      <c r="R73" s="210">
        <v>101000</v>
      </c>
      <c r="S73" s="210"/>
      <c r="T73" s="210">
        <v>1</v>
      </c>
      <c r="U73" s="210">
        <f>ROUND(U74*1.2,-2)</f>
        <v>112100</v>
      </c>
      <c r="V73" s="210"/>
      <c r="W73" s="256">
        <f>U73*1.2</f>
        <v>134520</v>
      </c>
    </row>
    <row r="74" spans="1:23" ht="18">
      <c r="A74" s="257">
        <v>26</v>
      </c>
      <c r="B74" s="258"/>
      <c r="C74" s="219"/>
      <c r="D74" s="219"/>
      <c r="E74" s="219"/>
      <c r="F74" s="219"/>
      <c r="G74" s="219"/>
      <c r="H74" s="219"/>
      <c r="I74" s="226">
        <v>2</v>
      </c>
      <c r="J74" s="226"/>
      <c r="K74" s="209"/>
      <c r="L74" s="209"/>
      <c r="M74" s="209"/>
      <c r="N74" s="209"/>
      <c r="O74" s="209"/>
      <c r="P74" s="209"/>
      <c r="Q74" s="209"/>
      <c r="R74" s="226">
        <v>84200</v>
      </c>
      <c r="S74" s="226"/>
      <c r="T74" s="226"/>
      <c r="U74" s="226">
        <f>ROUND(84900*1.1,-2)</f>
        <v>93400</v>
      </c>
      <c r="V74" s="226"/>
      <c r="W74" s="63">
        <f>U74*1.2</f>
        <v>112080</v>
      </c>
    </row>
    <row r="75" spans="1:23" ht="18">
      <c r="A75" s="257">
        <v>27</v>
      </c>
      <c r="B75" s="258"/>
      <c r="C75" s="219"/>
      <c r="D75" s="219"/>
      <c r="E75" s="219"/>
      <c r="F75" s="219"/>
      <c r="G75" s="219"/>
      <c r="H75" s="219"/>
      <c r="I75" s="226">
        <v>1</v>
      </c>
      <c r="J75" s="226"/>
      <c r="K75" s="209" t="s">
        <v>7</v>
      </c>
      <c r="L75" s="209"/>
      <c r="M75" s="209"/>
      <c r="N75" s="209"/>
      <c r="O75" s="209"/>
      <c r="P75" s="79"/>
      <c r="Q75" s="79"/>
      <c r="R75" s="78"/>
      <c r="S75" s="78"/>
      <c r="T75" s="78"/>
      <c r="U75" s="226">
        <f>ROUND(112100*1.1,-2)</f>
        <v>123300</v>
      </c>
      <c r="V75" s="226"/>
      <c r="W75" s="63">
        <f>U75*1.2</f>
        <v>147960</v>
      </c>
    </row>
    <row r="76" spans="1:23" ht="18.75" thickBot="1">
      <c r="A76" s="259">
        <v>28</v>
      </c>
      <c r="B76" s="260"/>
      <c r="C76" s="222"/>
      <c r="D76" s="222"/>
      <c r="E76" s="222"/>
      <c r="F76" s="222"/>
      <c r="G76" s="222"/>
      <c r="H76" s="222"/>
      <c r="I76" s="261">
        <v>2</v>
      </c>
      <c r="J76" s="261"/>
      <c r="K76" s="213"/>
      <c r="L76" s="213"/>
      <c r="M76" s="213"/>
      <c r="N76" s="213"/>
      <c r="O76" s="213"/>
      <c r="P76" s="95"/>
      <c r="Q76" s="95"/>
      <c r="R76" s="80"/>
      <c r="S76" s="80"/>
      <c r="T76" s="80"/>
      <c r="U76" s="261">
        <f>ROUND(U75*0.8,-2)</f>
        <v>98600</v>
      </c>
      <c r="V76" s="261"/>
      <c r="W76" s="64">
        <f>U76*1.2</f>
        <v>118320</v>
      </c>
    </row>
    <row r="77" spans="1:23" ht="18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8"/>
      <c r="U77" s="5"/>
      <c r="V77" s="5"/>
      <c r="W77" s="5"/>
    </row>
    <row r="78" spans="1:23" ht="18">
      <c r="A78" s="19"/>
      <c r="B78" s="19"/>
      <c r="C78" s="19"/>
      <c r="D78" s="19"/>
      <c r="E78" s="23"/>
      <c r="F78" s="23"/>
      <c r="G78" s="23"/>
      <c r="H78" s="23"/>
      <c r="I78" s="23"/>
      <c r="J78" s="23"/>
      <c r="K78" s="22"/>
      <c r="L78" s="22"/>
      <c r="M78" s="22"/>
      <c r="N78" s="22"/>
      <c r="O78" s="22"/>
      <c r="P78" s="22"/>
      <c r="Q78" s="22"/>
      <c r="R78" s="23"/>
      <c r="S78" s="23"/>
      <c r="T78" s="23"/>
      <c r="U78" s="23"/>
      <c r="V78" s="23"/>
      <c r="W78" s="5"/>
    </row>
    <row r="79" spans="1:23" ht="23.25" customHeight="1">
      <c r="A79" s="149" t="s">
        <v>9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1:23" ht="18.75" thickBot="1">
      <c r="A80" s="118" t="s">
        <v>58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</row>
    <row r="81" spans="1:23" ht="18.75" thickBot="1">
      <c r="A81" s="40">
        <v>29</v>
      </c>
      <c r="B81" s="41"/>
      <c r="C81" s="41"/>
      <c r="D81" s="41"/>
      <c r="E81" s="41"/>
      <c r="F81" s="41"/>
      <c r="G81" s="41"/>
      <c r="H81" s="133" t="s">
        <v>55</v>
      </c>
      <c r="I81" s="157" t="s">
        <v>54</v>
      </c>
      <c r="J81" s="160"/>
      <c r="K81" s="162" t="s">
        <v>107</v>
      </c>
      <c r="L81" s="163"/>
      <c r="M81" s="163"/>
      <c r="N81" s="163"/>
      <c r="O81" s="163"/>
      <c r="P81" s="163"/>
      <c r="Q81" s="164"/>
      <c r="R81" s="227">
        <v>33300</v>
      </c>
      <c r="S81" s="97"/>
      <c r="T81" s="102">
        <v>1</v>
      </c>
      <c r="U81" s="157">
        <f>ROUND(32100*1.1,-2)</f>
        <v>35300</v>
      </c>
      <c r="V81" s="160"/>
      <c r="W81" s="173">
        <f>U81*1.2</f>
        <v>42360</v>
      </c>
    </row>
    <row r="82" spans="1:23" ht="24" customHeight="1" thickBot="1">
      <c r="A82" s="40">
        <v>30</v>
      </c>
      <c r="B82" s="10"/>
      <c r="C82" s="10"/>
      <c r="D82" s="10"/>
      <c r="E82" s="10"/>
      <c r="F82" s="10"/>
      <c r="G82" s="10"/>
      <c r="H82" s="135"/>
      <c r="I82" s="158"/>
      <c r="J82" s="161"/>
      <c r="K82" s="165"/>
      <c r="L82" s="166"/>
      <c r="M82" s="166"/>
      <c r="N82" s="166"/>
      <c r="O82" s="166"/>
      <c r="P82" s="166"/>
      <c r="Q82" s="167"/>
      <c r="R82" s="227">
        <v>30000</v>
      </c>
      <c r="S82" s="97"/>
      <c r="T82" s="100"/>
      <c r="U82" s="158"/>
      <c r="V82" s="161"/>
      <c r="W82" s="175"/>
    </row>
    <row r="83" spans="1:23" ht="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5"/>
      <c r="V83" s="5"/>
      <c r="W83" s="5"/>
    </row>
    <row r="84" spans="1:23" ht="18">
      <c r="A84" s="149" t="s">
        <v>29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1:23" ht="18">
      <c r="A85" s="149" t="s">
        <v>22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1:23" ht="18">
      <c r="A86" s="149" t="s">
        <v>23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1:23" ht="18.75" thickBot="1">
      <c r="A87" s="118" t="s">
        <v>57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</row>
    <row r="88" spans="1:23" ht="36.75" thickBot="1">
      <c r="A88" s="49">
        <v>31</v>
      </c>
      <c r="B88" s="41"/>
      <c r="C88" s="41"/>
      <c r="D88" s="41"/>
      <c r="E88" s="41"/>
      <c r="F88" s="41"/>
      <c r="G88" s="42"/>
      <c r="H88" s="43" t="s">
        <v>56</v>
      </c>
      <c r="I88" s="109">
        <v>2</v>
      </c>
      <c r="J88" s="153"/>
      <c r="K88" s="154" t="s">
        <v>30</v>
      </c>
      <c r="L88" s="155"/>
      <c r="M88" s="155"/>
      <c r="N88" s="155"/>
      <c r="O88" s="155"/>
      <c r="P88" s="155"/>
      <c r="Q88" s="156"/>
      <c r="R88" s="96">
        <v>42100</v>
      </c>
      <c r="S88" s="97"/>
      <c r="T88" s="43">
        <v>1</v>
      </c>
      <c r="U88" s="109">
        <f>ROUND(40600*1.1,-2)</f>
        <v>44700</v>
      </c>
      <c r="V88" s="153"/>
      <c r="W88" s="47">
        <f>U88*1.2</f>
        <v>53640</v>
      </c>
    </row>
    <row r="89" spans="1:23" ht="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8"/>
      <c r="V89" s="8"/>
      <c r="W89" s="5"/>
    </row>
    <row r="90" spans="1:23" ht="18" hidden="1">
      <c r="A90" s="149" t="s">
        <v>12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8"/>
      <c r="U90" s="5"/>
      <c r="V90" s="5"/>
      <c r="W90" s="5"/>
    </row>
    <row r="91" spans="1:23" ht="36.75" hidden="1" thickBot="1">
      <c r="A91" s="40">
        <v>39</v>
      </c>
      <c r="B91" s="41"/>
      <c r="C91" s="41"/>
      <c r="D91" s="41"/>
      <c r="E91" s="41"/>
      <c r="F91" s="41"/>
      <c r="G91" s="42"/>
      <c r="H91" s="43" t="s">
        <v>14</v>
      </c>
      <c r="I91" s="96">
        <v>2</v>
      </c>
      <c r="J91" s="97"/>
      <c r="K91" s="150" t="s">
        <v>30</v>
      </c>
      <c r="L91" s="151"/>
      <c r="M91" s="151"/>
      <c r="N91" s="151"/>
      <c r="O91" s="151"/>
      <c r="P91" s="151"/>
      <c r="Q91" s="152"/>
      <c r="R91" s="96">
        <v>36500</v>
      </c>
      <c r="S91" s="97"/>
      <c r="T91" s="43">
        <v>1</v>
      </c>
      <c r="U91" s="96">
        <f>44100*1.2</f>
        <v>52920</v>
      </c>
      <c r="V91" s="97"/>
      <c r="W91" s="37">
        <f>U91*1.2</f>
        <v>63504</v>
      </c>
    </row>
    <row r="92" spans="1:23" ht="18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5"/>
      <c r="V92" s="5"/>
      <c r="W92" s="5"/>
    </row>
    <row r="93" spans="1:23" ht="18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23"/>
      <c r="U93" s="5"/>
      <c r="V93" s="5"/>
      <c r="W93" s="5"/>
    </row>
    <row r="94" spans="1:23" ht="18">
      <c r="A94" s="141" t="s">
        <v>15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23" ht="18">
      <c r="A95" s="142" t="s">
        <v>16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</row>
    <row r="96" spans="1:23" ht="18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</row>
    <row r="97" spans="1:23" ht="18">
      <c r="A97" s="142" t="s">
        <v>25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</row>
    <row r="98" spans="1:23" ht="18">
      <c r="A98" s="142" t="s">
        <v>19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</row>
    <row r="99" spans="1:23" ht="18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5"/>
    </row>
    <row r="100" spans="1:23" ht="18.75">
      <c r="A100" s="148" t="s">
        <v>108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</row>
    <row r="101" spans="1:23" ht="18.75">
      <c r="A101" s="148" t="s">
        <v>20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</row>
    <row r="102" spans="1:23" ht="18.75" thickBot="1">
      <c r="A102" s="118" t="s">
        <v>59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</row>
    <row r="103" spans="1:23" ht="94.5" customHeight="1" thickBot="1">
      <c r="A103" s="183" t="s">
        <v>1</v>
      </c>
      <c r="B103" s="184"/>
      <c r="C103" s="184"/>
      <c r="D103" s="184"/>
      <c r="E103" s="184"/>
      <c r="F103" s="184"/>
      <c r="G103" s="185"/>
      <c r="H103" s="11" t="s">
        <v>2</v>
      </c>
      <c r="I103" s="183" t="s">
        <v>3</v>
      </c>
      <c r="J103" s="185"/>
      <c r="K103" s="183" t="s">
        <v>4</v>
      </c>
      <c r="L103" s="184"/>
      <c r="M103" s="184"/>
      <c r="N103" s="184"/>
      <c r="O103" s="184"/>
      <c r="P103" s="184"/>
      <c r="Q103" s="186"/>
      <c r="R103" s="197" t="s">
        <v>17</v>
      </c>
      <c r="S103" s="186"/>
      <c r="T103" s="12" t="s">
        <v>27</v>
      </c>
      <c r="U103" s="188" t="s">
        <v>39</v>
      </c>
      <c r="V103" s="253"/>
      <c r="W103" s="11" t="s">
        <v>43</v>
      </c>
    </row>
    <row r="104" spans="1:23" ht="18.75" thickBot="1">
      <c r="A104" s="143">
        <v>32</v>
      </c>
      <c r="B104" s="144"/>
      <c r="C104" s="144"/>
      <c r="D104" s="144"/>
      <c r="E104" s="144"/>
      <c r="F104" s="144"/>
      <c r="G104" s="145"/>
      <c r="H104" s="133" t="s">
        <v>37</v>
      </c>
      <c r="I104" s="102">
        <v>1</v>
      </c>
      <c r="J104" s="103"/>
      <c r="K104" s="102"/>
      <c r="L104" s="129"/>
      <c r="M104" s="129"/>
      <c r="N104" s="129"/>
      <c r="O104" s="129"/>
      <c r="P104" s="129"/>
      <c r="Q104" s="130"/>
      <c r="R104" s="131">
        <v>121400</v>
      </c>
      <c r="S104" s="129"/>
      <c r="T104" s="17"/>
      <c r="U104" s="102">
        <f>ROUND(U105*1.2,-2)</f>
        <v>158900</v>
      </c>
      <c r="V104" s="103"/>
      <c r="W104" s="65">
        <f aca="true" t="shared" si="2" ref="W104:W112">U104*1.2</f>
        <v>190680</v>
      </c>
    </row>
    <row r="105" spans="1:23" ht="18.75" thickBot="1">
      <c r="A105" s="121">
        <v>33</v>
      </c>
      <c r="B105" s="122"/>
      <c r="C105" s="122"/>
      <c r="D105" s="122"/>
      <c r="E105" s="122"/>
      <c r="F105" s="122"/>
      <c r="G105" s="123"/>
      <c r="H105" s="134"/>
      <c r="I105" s="113">
        <v>2</v>
      </c>
      <c r="J105" s="114"/>
      <c r="K105" s="124" t="s">
        <v>21</v>
      </c>
      <c r="L105" s="125"/>
      <c r="M105" s="125"/>
      <c r="N105" s="125"/>
      <c r="O105" s="125"/>
      <c r="P105" s="125"/>
      <c r="Q105" s="126"/>
      <c r="R105" s="127">
        <v>101200</v>
      </c>
      <c r="S105" s="128"/>
      <c r="T105" s="24">
        <v>1</v>
      </c>
      <c r="U105" s="127">
        <f>ROUND(120400*1.1,-2)</f>
        <v>132400</v>
      </c>
      <c r="V105" s="114"/>
      <c r="W105" s="65">
        <f t="shared" si="2"/>
        <v>158880</v>
      </c>
    </row>
    <row r="106" spans="1:23" ht="18.75" thickBot="1">
      <c r="A106" s="121">
        <v>34</v>
      </c>
      <c r="B106" s="122"/>
      <c r="C106" s="122"/>
      <c r="D106" s="122"/>
      <c r="E106" s="122"/>
      <c r="F106" s="122"/>
      <c r="G106" s="123"/>
      <c r="H106" s="134"/>
      <c r="I106" s="113">
        <v>3</v>
      </c>
      <c r="J106" s="114"/>
      <c r="K106" s="113"/>
      <c r="L106" s="128"/>
      <c r="M106" s="128"/>
      <c r="N106" s="128"/>
      <c r="O106" s="128"/>
      <c r="P106" s="128"/>
      <c r="Q106" s="132"/>
      <c r="R106" s="127">
        <v>81000</v>
      </c>
      <c r="S106" s="128"/>
      <c r="T106" s="25"/>
      <c r="U106" s="113">
        <f>ROUND(U105*0.8,-2)</f>
        <v>105900</v>
      </c>
      <c r="V106" s="114"/>
      <c r="W106" s="65">
        <f t="shared" si="2"/>
        <v>127080</v>
      </c>
    </row>
    <row r="107" spans="1:23" ht="18.75" thickBot="1">
      <c r="A107" s="121">
        <v>35</v>
      </c>
      <c r="B107" s="122"/>
      <c r="C107" s="122"/>
      <c r="D107" s="122"/>
      <c r="E107" s="122"/>
      <c r="F107" s="122"/>
      <c r="G107" s="123"/>
      <c r="H107" s="134"/>
      <c r="I107" s="102">
        <v>1</v>
      </c>
      <c r="J107" s="103"/>
      <c r="K107" s="102"/>
      <c r="L107" s="129"/>
      <c r="M107" s="129"/>
      <c r="N107" s="129"/>
      <c r="O107" s="129"/>
      <c r="P107" s="129"/>
      <c r="Q107" s="130"/>
      <c r="R107" s="131">
        <v>181300</v>
      </c>
      <c r="S107" s="129"/>
      <c r="T107" s="16"/>
      <c r="U107" s="102">
        <f>ROUND(U108*1.2,-2)</f>
        <v>364200</v>
      </c>
      <c r="V107" s="103"/>
      <c r="W107" s="65">
        <f t="shared" si="2"/>
        <v>437040</v>
      </c>
    </row>
    <row r="108" spans="1:23" ht="18.75" thickBot="1">
      <c r="A108" s="121">
        <v>36</v>
      </c>
      <c r="B108" s="122"/>
      <c r="C108" s="122"/>
      <c r="D108" s="122"/>
      <c r="E108" s="122"/>
      <c r="F108" s="122"/>
      <c r="G108" s="123"/>
      <c r="H108" s="134"/>
      <c r="I108" s="113">
        <v>2</v>
      </c>
      <c r="J108" s="114"/>
      <c r="K108" s="124" t="s">
        <v>11</v>
      </c>
      <c r="L108" s="125"/>
      <c r="M108" s="125"/>
      <c r="N108" s="125"/>
      <c r="O108" s="125"/>
      <c r="P108" s="125"/>
      <c r="Q108" s="126"/>
      <c r="R108" s="127">
        <v>151100</v>
      </c>
      <c r="S108" s="128"/>
      <c r="T108" s="21">
        <v>1</v>
      </c>
      <c r="U108" s="127">
        <f>ROUND(275900*1.1,-2)</f>
        <v>303500</v>
      </c>
      <c r="V108" s="114"/>
      <c r="W108" s="65">
        <f t="shared" si="2"/>
        <v>364200</v>
      </c>
    </row>
    <row r="109" spans="1:23" ht="18.75" thickBot="1">
      <c r="A109" s="121">
        <v>37</v>
      </c>
      <c r="B109" s="122"/>
      <c r="C109" s="122"/>
      <c r="D109" s="122"/>
      <c r="E109" s="122"/>
      <c r="F109" s="122"/>
      <c r="G109" s="123"/>
      <c r="H109" s="134"/>
      <c r="I109" s="100">
        <v>3</v>
      </c>
      <c r="J109" s="101"/>
      <c r="K109" s="100"/>
      <c r="L109" s="118"/>
      <c r="M109" s="118"/>
      <c r="N109" s="118"/>
      <c r="O109" s="118"/>
      <c r="P109" s="118"/>
      <c r="Q109" s="119"/>
      <c r="R109" s="120">
        <v>120900</v>
      </c>
      <c r="S109" s="118"/>
      <c r="T109" s="44"/>
      <c r="U109" s="113">
        <f>ROUND(U108*0.8,-2)</f>
        <v>242800</v>
      </c>
      <c r="V109" s="114"/>
      <c r="W109" s="65">
        <f t="shared" si="2"/>
        <v>291360</v>
      </c>
    </row>
    <row r="110" spans="1:23" ht="18.75" thickBot="1">
      <c r="A110" s="18">
        <v>38</v>
      </c>
      <c r="B110" s="19"/>
      <c r="C110" s="19"/>
      <c r="D110" s="19"/>
      <c r="E110" s="19"/>
      <c r="F110" s="19"/>
      <c r="G110" s="20"/>
      <c r="H110" s="134"/>
      <c r="I110" s="102">
        <v>1</v>
      </c>
      <c r="J110" s="103"/>
      <c r="K110" s="102"/>
      <c r="L110" s="129"/>
      <c r="M110" s="129"/>
      <c r="N110" s="129"/>
      <c r="O110" s="129"/>
      <c r="P110" s="129"/>
      <c r="Q110" s="130"/>
      <c r="R110" s="131">
        <v>258100</v>
      </c>
      <c r="S110" s="129"/>
      <c r="T110" s="16"/>
      <c r="U110" s="102">
        <f>ROUND(U111*1.2,-2)</f>
        <v>388300</v>
      </c>
      <c r="V110" s="103"/>
      <c r="W110" s="65">
        <f t="shared" si="2"/>
        <v>465960</v>
      </c>
    </row>
    <row r="111" spans="1:23" ht="18.75" thickBot="1">
      <c r="A111" s="18">
        <v>39</v>
      </c>
      <c r="B111" s="19"/>
      <c r="C111" s="19"/>
      <c r="D111" s="19"/>
      <c r="E111" s="19"/>
      <c r="F111" s="19"/>
      <c r="G111" s="20"/>
      <c r="H111" s="134"/>
      <c r="I111" s="113">
        <v>2</v>
      </c>
      <c r="J111" s="114"/>
      <c r="K111" s="124" t="s">
        <v>7</v>
      </c>
      <c r="L111" s="125"/>
      <c r="M111" s="125"/>
      <c r="N111" s="125"/>
      <c r="O111" s="125"/>
      <c r="P111" s="125"/>
      <c r="Q111" s="126"/>
      <c r="R111" s="127">
        <v>214900</v>
      </c>
      <c r="S111" s="128"/>
      <c r="T111" s="21">
        <v>1</v>
      </c>
      <c r="U111" s="113">
        <f>ROUND(294200*1.1,-2)</f>
        <v>323600</v>
      </c>
      <c r="V111" s="114"/>
      <c r="W111" s="65">
        <f t="shared" si="2"/>
        <v>388320</v>
      </c>
    </row>
    <row r="112" spans="1:23" ht="18.75" thickBot="1">
      <c r="A112" s="28">
        <v>40</v>
      </c>
      <c r="B112" s="29"/>
      <c r="C112" s="29"/>
      <c r="D112" s="29"/>
      <c r="E112" s="29"/>
      <c r="F112" s="29"/>
      <c r="G112" s="30"/>
      <c r="H112" s="135"/>
      <c r="I112" s="100">
        <v>3</v>
      </c>
      <c r="J112" s="101"/>
      <c r="K112" s="100"/>
      <c r="L112" s="118"/>
      <c r="M112" s="118"/>
      <c r="N112" s="118"/>
      <c r="O112" s="118"/>
      <c r="P112" s="118"/>
      <c r="Q112" s="119"/>
      <c r="R112" s="120">
        <v>171900</v>
      </c>
      <c r="S112" s="118"/>
      <c r="T112" s="26"/>
      <c r="U112" s="100">
        <f>ROUND(U111*0.8,-2)</f>
        <v>258900</v>
      </c>
      <c r="V112" s="101"/>
      <c r="W112" s="37">
        <f t="shared" si="2"/>
        <v>310680</v>
      </c>
    </row>
    <row r="113" spans="1:23" ht="18">
      <c r="A113" s="149" t="s">
        <v>44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5"/>
    </row>
    <row r="114" spans="1:23" ht="18.75" thickBot="1">
      <c r="A114" s="149" t="s">
        <v>32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5"/>
    </row>
    <row r="115" spans="1:23" ht="69" customHeight="1" thickBot="1">
      <c r="A115" s="49">
        <v>41</v>
      </c>
      <c r="B115" s="41"/>
      <c r="C115" s="41"/>
      <c r="D115" s="41"/>
      <c r="E115" s="41"/>
      <c r="F115" s="41"/>
      <c r="G115" s="41"/>
      <c r="H115" s="47" t="s">
        <v>62</v>
      </c>
      <c r="I115" s="109" t="s">
        <v>60</v>
      </c>
      <c r="J115" s="153"/>
      <c r="K115" s="154" t="s">
        <v>34</v>
      </c>
      <c r="L115" s="155"/>
      <c r="M115" s="155"/>
      <c r="N115" s="155"/>
      <c r="O115" s="155"/>
      <c r="P115" s="155"/>
      <c r="Q115" s="156"/>
      <c r="R115" s="96">
        <v>31100</v>
      </c>
      <c r="S115" s="97"/>
      <c r="T115" s="43">
        <v>1</v>
      </c>
      <c r="U115" s="109">
        <f>ROUND(32100*1.1,-2)</f>
        <v>35300</v>
      </c>
      <c r="V115" s="153"/>
      <c r="W115" s="59">
        <f>U115*1.2</f>
        <v>42360</v>
      </c>
    </row>
    <row r="116" spans="1:23" ht="109.5" customHeight="1" thickBot="1">
      <c r="A116" s="49">
        <v>42</v>
      </c>
      <c r="B116" s="41"/>
      <c r="C116" s="41"/>
      <c r="D116" s="41"/>
      <c r="E116" s="41"/>
      <c r="F116" s="41"/>
      <c r="G116" s="41"/>
      <c r="H116" s="47" t="s">
        <v>5</v>
      </c>
      <c r="I116" s="159" t="s">
        <v>61</v>
      </c>
      <c r="J116" s="153"/>
      <c r="K116" s="154" t="s">
        <v>34</v>
      </c>
      <c r="L116" s="155"/>
      <c r="M116" s="155"/>
      <c r="N116" s="155"/>
      <c r="O116" s="155"/>
      <c r="P116" s="155"/>
      <c r="Q116" s="156"/>
      <c r="R116" s="96">
        <v>28200</v>
      </c>
      <c r="S116" s="97"/>
      <c r="T116" s="43">
        <v>1</v>
      </c>
      <c r="U116" s="109">
        <f>ROUND(27700*1.1,-2)</f>
        <v>30500</v>
      </c>
      <c r="V116" s="153"/>
      <c r="W116" s="59">
        <f>U116*1.2</f>
        <v>36600</v>
      </c>
    </row>
    <row r="117" spans="1:23" ht="56.25" customHeight="1" hidden="1" thickBot="1">
      <c r="A117" s="40">
        <v>51</v>
      </c>
      <c r="B117" s="41"/>
      <c r="C117" s="41"/>
      <c r="D117" s="41"/>
      <c r="E117" s="41"/>
      <c r="F117" s="41"/>
      <c r="G117" s="41"/>
      <c r="H117" s="45"/>
      <c r="I117" s="227" t="s">
        <v>33</v>
      </c>
      <c r="J117" s="97"/>
      <c r="K117" s="150" t="s">
        <v>34</v>
      </c>
      <c r="L117" s="151"/>
      <c r="M117" s="151"/>
      <c r="N117" s="151"/>
      <c r="O117" s="151"/>
      <c r="P117" s="151"/>
      <c r="Q117" s="152"/>
      <c r="R117" s="96">
        <v>22400</v>
      </c>
      <c r="S117" s="97"/>
      <c r="T117" s="43">
        <v>1</v>
      </c>
      <c r="U117" s="96">
        <f>32400*1.2</f>
        <v>38880</v>
      </c>
      <c r="V117" s="97"/>
      <c r="W117" s="65">
        <f>U117*1.2</f>
        <v>46656</v>
      </c>
    </row>
    <row r="118" spans="1:23" ht="58.5" customHeight="1" thickBot="1">
      <c r="A118" s="49">
        <v>43</v>
      </c>
      <c r="B118" s="41"/>
      <c r="C118" s="41"/>
      <c r="D118" s="41"/>
      <c r="E118" s="41"/>
      <c r="F118" s="41"/>
      <c r="G118" s="41"/>
      <c r="H118" s="47" t="s">
        <v>5</v>
      </c>
      <c r="I118" s="227" t="s">
        <v>63</v>
      </c>
      <c r="J118" s="97"/>
      <c r="K118" s="154" t="s">
        <v>34</v>
      </c>
      <c r="L118" s="155"/>
      <c r="M118" s="155"/>
      <c r="N118" s="155"/>
      <c r="O118" s="155"/>
      <c r="P118" s="155"/>
      <c r="Q118" s="156"/>
      <c r="R118" s="96">
        <v>73100</v>
      </c>
      <c r="S118" s="97"/>
      <c r="T118" s="43">
        <v>1</v>
      </c>
      <c r="U118" s="109">
        <f>ROUND(78000*1.1,-2)</f>
        <v>85800</v>
      </c>
      <c r="V118" s="153"/>
      <c r="W118" s="47">
        <f>U118*1.2</f>
        <v>102960</v>
      </c>
    </row>
    <row r="119" spans="1:23" ht="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">
      <c r="A120" s="149" t="s">
        <v>45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5"/>
    </row>
    <row r="121" spans="1:23" ht="18.75" thickBot="1">
      <c r="A121" s="149" t="s">
        <v>35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5"/>
    </row>
    <row r="122" spans="1:23" ht="42" customHeight="1" thickBot="1">
      <c r="A122" s="49">
        <v>44</v>
      </c>
      <c r="B122" s="41"/>
      <c r="C122" s="41"/>
      <c r="D122" s="41"/>
      <c r="E122" s="41"/>
      <c r="F122" s="41"/>
      <c r="G122" s="42"/>
      <c r="H122" s="173" t="s">
        <v>109</v>
      </c>
      <c r="I122" s="96" t="s">
        <v>64</v>
      </c>
      <c r="J122" s="228"/>
      <c r="K122" s="262" t="s">
        <v>76</v>
      </c>
      <c r="L122" s="263"/>
      <c r="M122" s="263"/>
      <c r="N122" s="263"/>
      <c r="O122" s="264"/>
      <c r="P122" s="265"/>
      <c r="Q122" s="265"/>
      <c r="R122" s="129">
        <v>35600</v>
      </c>
      <c r="S122" s="129"/>
      <c r="T122" s="77">
        <v>1</v>
      </c>
      <c r="U122" s="107">
        <f>ROUND(35230*1.1,-2)</f>
        <v>38800</v>
      </c>
      <c r="V122" s="108"/>
      <c r="W122" s="47">
        <f>U122*1.2</f>
        <v>46560</v>
      </c>
    </row>
    <row r="123" spans="1:23" ht="90.75" customHeight="1" thickBot="1">
      <c r="A123" s="52">
        <v>45</v>
      </c>
      <c r="B123" s="94"/>
      <c r="C123" s="94"/>
      <c r="D123" s="94"/>
      <c r="E123" s="94"/>
      <c r="F123" s="94"/>
      <c r="G123" s="94"/>
      <c r="H123" s="175"/>
      <c r="I123" s="229" t="s">
        <v>66</v>
      </c>
      <c r="J123" s="230"/>
      <c r="K123" s="266"/>
      <c r="L123" s="267"/>
      <c r="M123" s="267"/>
      <c r="N123" s="267"/>
      <c r="O123" s="268"/>
      <c r="P123" s="94"/>
      <c r="Q123" s="94"/>
      <c r="R123" s="94"/>
      <c r="S123" s="94"/>
      <c r="T123" s="94"/>
      <c r="U123" s="111">
        <f>ROUND(22230*1.1,-2)</f>
        <v>24500</v>
      </c>
      <c r="V123" s="112"/>
      <c r="W123" s="47">
        <f>U123*1.2</f>
        <v>29400</v>
      </c>
    </row>
    <row r="124" spans="1:23" ht="18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5"/>
    </row>
  </sheetData>
  <sheetProtection/>
  <mergeCells count="311">
    <mergeCell ref="A124:V124"/>
    <mergeCell ref="H122:H123"/>
    <mergeCell ref="I122:J122"/>
    <mergeCell ref="K122:O123"/>
    <mergeCell ref="R122:S122"/>
    <mergeCell ref="U122:V122"/>
    <mergeCell ref="I123:J123"/>
    <mergeCell ref="U123:V123"/>
    <mergeCell ref="I118:J118"/>
    <mergeCell ref="K118:Q118"/>
    <mergeCell ref="R118:S118"/>
    <mergeCell ref="U118:V118"/>
    <mergeCell ref="A120:V120"/>
    <mergeCell ref="A121:V121"/>
    <mergeCell ref="I116:J116"/>
    <mergeCell ref="K116:Q116"/>
    <mergeCell ref="R116:S116"/>
    <mergeCell ref="U116:V116"/>
    <mergeCell ref="I117:J117"/>
    <mergeCell ref="K117:Q117"/>
    <mergeCell ref="R117:S117"/>
    <mergeCell ref="U117:V117"/>
    <mergeCell ref="A113:V113"/>
    <mergeCell ref="A114:V114"/>
    <mergeCell ref="I115:J115"/>
    <mergeCell ref="K115:Q115"/>
    <mergeCell ref="R115:S115"/>
    <mergeCell ref="U115:V115"/>
    <mergeCell ref="I111:J111"/>
    <mergeCell ref="K111:Q111"/>
    <mergeCell ref="R111:S111"/>
    <mergeCell ref="U111:V111"/>
    <mergeCell ref="I112:J112"/>
    <mergeCell ref="K112:Q112"/>
    <mergeCell ref="R112:S112"/>
    <mergeCell ref="U112:V112"/>
    <mergeCell ref="A109:G109"/>
    <mergeCell ref="I109:J109"/>
    <mergeCell ref="K109:Q109"/>
    <mergeCell ref="R109:S109"/>
    <mergeCell ref="U109:V109"/>
    <mergeCell ref="I110:J110"/>
    <mergeCell ref="K110:Q110"/>
    <mergeCell ref="R110:S110"/>
    <mergeCell ref="U110:V110"/>
    <mergeCell ref="A107:G107"/>
    <mergeCell ref="I107:J107"/>
    <mergeCell ref="K107:Q107"/>
    <mergeCell ref="R107:S107"/>
    <mergeCell ref="U107:V107"/>
    <mergeCell ref="A108:G108"/>
    <mergeCell ref="I108:J108"/>
    <mergeCell ref="K108:Q108"/>
    <mergeCell ref="R108:S108"/>
    <mergeCell ref="U108:V108"/>
    <mergeCell ref="U105:V105"/>
    <mergeCell ref="A106:G106"/>
    <mergeCell ref="I106:J106"/>
    <mergeCell ref="K106:Q106"/>
    <mergeCell ref="R106:S106"/>
    <mergeCell ref="U106:V106"/>
    <mergeCell ref="A104:G104"/>
    <mergeCell ref="H104:H112"/>
    <mergeCell ref="I104:J104"/>
    <mergeCell ref="K104:Q104"/>
    <mergeCell ref="R104:S104"/>
    <mergeCell ref="U104:V104"/>
    <mergeCell ref="A105:G105"/>
    <mergeCell ref="I105:J105"/>
    <mergeCell ref="K105:Q105"/>
    <mergeCell ref="R105:S105"/>
    <mergeCell ref="A100:W100"/>
    <mergeCell ref="A101:W101"/>
    <mergeCell ref="A102:W102"/>
    <mergeCell ref="A103:G103"/>
    <mergeCell ref="I103:J103"/>
    <mergeCell ref="K103:Q103"/>
    <mergeCell ref="R103:S103"/>
    <mergeCell ref="U103:V103"/>
    <mergeCell ref="A94:W94"/>
    <mergeCell ref="A95:W95"/>
    <mergeCell ref="A96:W96"/>
    <mergeCell ref="A97:W97"/>
    <mergeCell ref="A98:W98"/>
    <mergeCell ref="A99:V99"/>
    <mergeCell ref="A90:S90"/>
    <mergeCell ref="I91:J91"/>
    <mergeCell ref="K91:Q91"/>
    <mergeCell ref="R91:S91"/>
    <mergeCell ref="U91:V91"/>
    <mergeCell ref="A93:S93"/>
    <mergeCell ref="R82:S82"/>
    <mergeCell ref="A84:W84"/>
    <mergeCell ref="A85:W85"/>
    <mergeCell ref="A86:W86"/>
    <mergeCell ref="A87:W87"/>
    <mergeCell ref="I88:J88"/>
    <mergeCell ref="K88:Q88"/>
    <mergeCell ref="R88:S88"/>
    <mergeCell ref="U88:V88"/>
    <mergeCell ref="A77:S77"/>
    <mergeCell ref="A79:W79"/>
    <mergeCell ref="A80:W80"/>
    <mergeCell ref="H81:H82"/>
    <mergeCell ref="I81:J82"/>
    <mergeCell ref="K81:Q82"/>
    <mergeCell ref="R81:S81"/>
    <mergeCell ref="T81:T82"/>
    <mergeCell ref="U81:V82"/>
    <mergeCell ref="W81:W82"/>
    <mergeCell ref="U74:V74"/>
    <mergeCell ref="I75:J75"/>
    <mergeCell ref="K75:O76"/>
    <mergeCell ref="U75:V75"/>
    <mergeCell ref="I76:J76"/>
    <mergeCell ref="U76:V76"/>
    <mergeCell ref="A71:W71"/>
    <mergeCell ref="A72:S72"/>
    <mergeCell ref="C73:H76"/>
    <mergeCell ref="I73:J73"/>
    <mergeCell ref="K73:Q74"/>
    <mergeCell ref="R73:S73"/>
    <mergeCell ref="T73:T74"/>
    <mergeCell ref="U73:V73"/>
    <mergeCell ref="I74:J74"/>
    <mergeCell ref="R74:S74"/>
    <mergeCell ref="K67:Q67"/>
    <mergeCell ref="R67:S67"/>
    <mergeCell ref="U67:V67"/>
    <mergeCell ref="A68:S68"/>
    <mergeCell ref="A69:W69"/>
    <mergeCell ref="A70:W70"/>
    <mergeCell ref="I65:J65"/>
    <mergeCell ref="K65:Q65"/>
    <mergeCell ref="R65:S65"/>
    <mergeCell ref="T65:T67"/>
    <mergeCell ref="U65:V65"/>
    <mergeCell ref="I66:J66"/>
    <mergeCell ref="K66:Q66"/>
    <mergeCell ref="R66:S66"/>
    <mergeCell ref="U66:V66"/>
    <mergeCell ref="I67:J67"/>
    <mergeCell ref="K63:Q63"/>
    <mergeCell ref="R63:S63"/>
    <mergeCell ref="U63:V63"/>
    <mergeCell ref="A64:G64"/>
    <mergeCell ref="I64:J64"/>
    <mergeCell ref="K64:Q64"/>
    <mergeCell ref="R64:S64"/>
    <mergeCell ref="U64:V64"/>
    <mergeCell ref="R61:S61"/>
    <mergeCell ref="U61:V61"/>
    <mergeCell ref="A62:G62"/>
    <mergeCell ref="I62:J62"/>
    <mergeCell ref="K62:Q62"/>
    <mergeCell ref="R62:S62"/>
    <mergeCell ref="T62:T64"/>
    <mergeCell ref="U62:V62"/>
    <mergeCell ref="A63:G63"/>
    <mergeCell ref="I63:J63"/>
    <mergeCell ref="T59:T61"/>
    <mergeCell ref="U59:V59"/>
    <mergeCell ref="A60:G60"/>
    <mergeCell ref="I60:J60"/>
    <mergeCell ref="K60:Q60"/>
    <mergeCell ref="R60:S60"/>
    <mergeCell ref="U60:V60"/>
    <mergeCell ref="A61:G61"/>
    <mergeCell ref="I61:J61"/>
    <mergeCell ref="K61:Q61"/>
    <mergeCell ref="A58:G58"/>
    <mergeCell ref="I58:J58"/>
    <mergeCell ref="K58:Q58"/>
    <mergeCell ref="R58:S58"/>
    <mergeCell ref="U58:V58"/>
    <mergeCell ref="A59:G59"/>
    <mergeCell ref="H59:H67"/>
    <mergeCell ref="I59:J59"/>
    <mergeCell ref="K59:Q59"/>
    <mergeCell ref="R59:S59"/>
    <mergeCell ref="A52:W52"/>
    <mergeCell ref="A53:W53"/>
    <mergeCell ref="A54:V54"/>
    <mergeCell ref="A55:W55"/>
    <mergeCell ref="A56:W56"/>
    <mergeCell ref="A57:W57"/>
    <mergeCell ref="U47:V47"/>
    <mergeCell ref="I48:J48"/>
    <mergeCell ref="R48:S48"/>
    <mergeCell ref="U48:V48"/>
    <mergeCell ref="A49:S49"/>
    <mergeCell ref="A50:W51"/>
    <mergeCell ref="A42:S42"/>
    <mergeCell ref="A43:W43"/>
    <mergeCell ref="A44:W44"/>
    <mergeCell ref="A45:W45"/>
    <mergeCell ref="A46:W46"/>
    <mergeCell ref="H47:H48"/>
    <mergeCell ref="I47:J47"/>
    <mergeCell ref="K47:Q48"/>
    <mergeCell ref="R47:S47"/>
    <mergeCell ref="T47:T48"/>
    <mergeCell ref="A39:W39"/>
    <mergeCell ref="A40:W40"/>
    <mergeCell ref="I41:J41"/>
    <mergeCell ref="K41:Q41"/>
    <mergeCell ref="R41:S41"/>
    <mergeCell ref="U41:V41"/>
    <mergeCell ref="R36:S36"/>
    <mergeCell ref="U36:V36"/>
    <mergeCell ref="I37:J37"/>
    <mergeCell ref="K37:Q37"/>
    <mergeCell ref="R37:S37"/>
    <mergeCell ref="U37:V37"/>
    <mergeCell ref="A32:W32"/>
    <mergeCell ref="A33:W33"/>
    <mergeCell ref="A34:S34"/>
    <mergeCell ref="I35:J35"/>
    <mergeCell ref="K35:Q35"/>
    <mergeCell ref="R35:S35"/>
    <mergeCell ref="T35:T37"/>
    <mergeCell ref="U35:V35"/>
    <mergeCell ref="I36:J36"/>
    <mergeCell ref="K36:Q36"/>
    <mergeCell ref="A31:H31"/>
    <mergeCell ref="I31:J31"/>
    <mergeCell ref="K31:N31"/>
    <mergeCell ref="O31:Q31"/>
    <mergeCell ref="R31:S31"/>
    <mergeCell ref="U31:V31"/>
    <mergeCell ref="I29:J29"/>
    <mergeCell ref="K29:Q29"/>
    <mergeCell ref="R29:S29"/>
    <mergeCell ref="U29:V29"/>
    <mergeCell ref="I30:J30"/>
    <mergeCell ref="K30:Q30"/>
    <mergeCell ref="R30:S30"/>
    <mergeCell ref="U30:V30"/>
    <mergeCell ref="I27:J27"/>
    <mergeCell ref="K27:Q27"/>
    <mergeCell ref="R27:S27"/>
    <mergeCell ref="U27:V27"/>
    <mergeCell ref="I28:J28"/>
    <mergeCell ref="K28:Q28"/>
    <mergeCell ref="R28:S28"/>
    <mergeCell ref="U28:V28"/>
    <mergeCell ref="I25:J25"/>
    <mergeCell ref="K25:Q25"/>
    <mergeCell ref="R25:S25"/>
    <mergeCell ref="U25:V25"/>
    <mergeCell ref="I26:J26"/>
    <mergeCell ref="K26:Q26"/>
    <mergeCell ref="R26:S26"/>
    <mergeCell ref="U26:V26"/>
    <mergeCell ref="A23:G23"/>
    <mergeCell ref="I23:J23"/>
    <mergeCell ref="K23:Q23"/>
    <mergeCell ref="R23:S23"/>
    <mergeCell ref="U23:V23"/>
    <mergeCell ref="A24:G24"/>
    <mergeCell ref="I24:J24"/>
    <mergeCell ref="K24:Q24"/>
    <mergeCell ref="R24:S24"/>
    <mergeCell ref="U24:V24"/>
    <mergeCell ref="A21:G21"/>
    <mergeCell ref="I21:J21"/>
    <mergeCell ref="K21:Q21"/>
    <mergeCell ref="R21:S21"/>
    <mergeCell ref="U21:V21"/>
    <mergeCell ref="A22:G22"/>
    <mergeCell ref="I22:J22"/>
    <mergeCell ref="K22:Q22"/>
    <mergeCell ref="R22:S22"/>
    <mergeCell ref="U22:V22"/>
    <mergeCell ref="U19:V19"/>
    <mergeCell ref="A20:G20"/>
    <mergeCell ref="I20:J20"/>
    <mergeCell ref="K20:Q20"/>
    <mergeCell ref="R20:S20"/>
    <mergeCell ref="U20:V20"/>
    <mergeCell ref="A18:G18"/>
    <mergeCell ref="I18:J18"/>
    <mergeCell ref="K18:Q18"/>
    <mergeCell ref="R18:S18"/>
    <mergeCell ref="U18:V18"/>
    <mergeCell ref="A19:G19"/>
    <mergeCell ref="H19:H30"/>
    <mergeCell ref="I19:J19"/>
    <mergeCell ref="K19:Q19"/>
    <mergeCell ref="R19:S19"/>
    <mergeCell ref="A14:W14"/>
    <mergeCell ref="A15:W15"/>
    <mergeCell ref="A16:W16"/>
    <mergeCell ref="A17:H17"/>
    <mergeCell ref="I17:J17"/>
    <mergeCell ref="K17:N17"/>
    <mergeCell ref="O17:Q17"/>
    <mergeCell ref="R17:S17"/>
    <mergeCell ref="U17:V17"/>
    <mergeCell ref="A8:S8"/>
    <mergeCell ref="A9:W9"/>
    <mergeCell ref="A10:W10"/>
    <mergeCell ref="A11:W11"/>
    <mergeCell ref="A12:V12"/>
    <mergeCell ref="A13:S13"/>
    <mergeCell ref="L1:W1"/>
    <mergeCell ref="L2:V2"/>
    <mergeCell ref="J5:O5"/>
    <mergeCell ref="A6:O6"/>
    <mergeCell ref="U6:W6"/>
    <mergeCell ref="A7:W7"/>
  </mergeCells>
  <printOptions/>
  <pageMargins left="0.69" right="0.1968503937007874" top="0.2" bottom="0.23" header="0.16" footer="0.23"/>
  <pageSetup horizontalDpi="600" verticalDpi="600" orientation="portrait" paperSize="9" scale="86" r:id="rId1"/>
  <rowBreaks count="2" manualBreakCount="2">
    <brk id="42" max="22" man="1"/>
    <brk id="8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Y121"/>
  <sheetViews>
    <sheetView zoomScaleSheetLayoutView="100" zoomScalePageLayoutView="0" workbookViewId="0" topLeftCell="A101">
      <selection activeCell="O128" sqref="O128"/>
    </sheetView>
  </sheetViews>
  <sheetFormatPr defaultColWidth="9.00390625" defaultRowHeight="12.75" outlineLevelCol="1"/>
  <cols>
    <col min="1" max="1" width="6.25390625" style="0" customWidth="1"/>
    <col min="2" max="7" width="9.125" style="0" hidden="1" customWidth="1"/>
    <col min="8" max="8" width="14.25390625" style="0" customWidth="1"/>
    <col min="9" max="9" width="5.75390625" style="0" customWidth="1"/>
    <col min="10" max="10" width="11.00390625" style="0" customWidth="1"/>
    <col min="11" max="11" width="6.125" style="0" customWidth="1"/>
    <col min="12" max="12" width="7.125" style="0" customWidth="1"/>
    <col min="13" max="13" width="7.75390625" style="0" customWidth="1"/>
    <col min="14" max="14" width="2.875" style="0" customWidth="1"/>
    <col min="15" max="15" width="2.375" style="0" customWidth="1"/>
    <col min="16" max="17" width="9.125" style="0" hidden="1" customWidth="1"/>
    <col min="18" max="20" width="9.125" style="0" hidden="1" customWidth="1" outlineLevel="1"/>
    <col min="21" max="21" width="9.125" style="0" customWidth="1" collapsed="1"/>
    <col min="22" max="22" width="9.875" style="0" customWidth="1"/>
    <col min="23" max="23" width="14.875" style="0" customWidth="1"/>
    <col min="24" max="24" width="10.75390625" style="0" bestFit="1" customWidth="1"/>
    <col min="25" max="25" width="12.625" style="0" customWidth="1"/>
  </cols>
  <sheetData>
    <row r="1" spans="12:23" ht="12.75">
      <c r="L1" s="1" t="s">
        <v>88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2:22" ht="12.75">
      <c r="L2" s="2" t="s">
        <v>86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2:23" ht="12.75">
      <c r="L3" s="193" t="s">
        <v>93</v>
      </c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2:23" ht="12.75">
      <c r="L4" s="193" t="s">
        <v>94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12:23" ht="12.75"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</row>
    <row r="6" spans="1:23" ht="23.25" customHeight="1">
      <c r="A6" s="191" t="s">
        <v>38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76"/>
      <c r="Q6" s="76"/>
      <c r="R6" s="76"/>
      <c r="S6" s="76"/>
      <c r="T6" s="76"/>
      <c r="U6" s="190" t="s">
        <v>92</v>
      </c>
      <c r="V6" s="190"/>
      <c r="W6" s="190"/>
    </row>
    <row r="7" spans="1:23" ht="49.5" customHeight="1">
      <c r="A7" s="142" t="s">
        <v>75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8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6"/>
      <c r="U8" s="60"/>
      <c r="V8" s="60"/>
      <c r="W8" s="60"/>
    </row>
    <row r="9" spans="1:23" ht="18.75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3" ht="18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ht="18">
      <c r="A11" s="142" t="s">
        <v>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ht="18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5"/>
    </row>
    <row r="13" spans="1:23" ht="18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9"/>
      <c r="U13" s="5"/>
      <c r="V13" s="5"/>
      <c r="W13" s="5"/>
    </row>
    <row r="14" spans="1:23" ht="18.75">
      <c r="A14" s="148" t="s">
        <v>71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3" ht="18.75">
      <c r="A15" s="148" t="s">
        <v>46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8">
      <c r="A16" s="149" t="s">
        <v>47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ht="18.75" thickBo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0"/>
      <c r="U17" s="118"/>
      <c r="V17" s="118"/>
      <c r="W17" s="5"/>
    </row>
    <row r="18" spans="1:24" ht="90.75" thickBot="1">
      <c r="A18" s="183" t="s">
        <v>1</v>
      </c>
      <c r="B18" s="184"/>
      <c r="C18" s="184"/>
      <c r="D18" s="184"/>
      <c r="E18" s="184"/>
      <c r="F18" s="184"/>
      <c r="G18" s="185"/>
      <c r="H18" s="11" t="s">
        <v>2</v>
      </c>
      <c r="I18" s="183" t="s">
        <v>3</v>
      </c>
      <c r="J18" s="185"/>
      <c r="K18" s="183" t="s">
        <v>4</v>
      </c>
      <c r="L18" s="184"/>
      <c r="M18" s="184"/>
      <c r="N18" s="184"/>
      <c r="O18" s="184"/>
      <c r="P18" s="184"/>
      <c r="Q18" s="186"/>
      <c r="R18" s="197" t="s">
        <v>17</v>
      </c>
      <c r="S18" s="186"/>
      <c r="T18" s="12" t="s">
        <v>27</v>
      </c>
      <c r="U18" s="188" t="s">
        <v>39</v>
      </c>
      <c r="V18" s="189"/>
      <c r="W18" s="11" t="s">
        <v>43</v>
      </c>
      <c r="X18" s="3"/>
    </row>
    <row r="19" spans="1:24" ht="18.75">
      <c r="A19" s="143">
        <v>1</v>
      </c>
      <c r="B19" s="144"/>
      <c r="C19" s="144"/>
      <c r="D19" s="144"/>
      <c r="E19" s="144"/>
      <c r="F19" s="144"/>
      <c r="G19" s="145"/>
      <c r="H19" s="133" t="s">
        <v>48</v>
      </c>
      <c r="I19" s="102">
        <v>1</v>
      </c>
      <c r="J19" s="103"/>
      <c r="K19" s="102"/>
      <c r="L19" s="129"/>
      <c r="M19" s="129"/>
      <c r="N19" s="129"/>
      <c r="O19" s="129"/>
      <c r="P19" s="129"/>
      <c r="Q19" s="130"/>
      <c r="R19" s="131"/>
      <c r="S19" s="129"/>
      <c r="T19" s="17"/>
      <c r="U19" s="102">
        <f>ROUND(U20*1.2,-2)</f>
        <v>199900</v>
      </c>
      <c r="V19" s="129"/>
      <c r="W19" s="61">
        <f>U19*1.2</f>
        <v>239880</v>
      </c>
      <c r="X19" s="4"/>
    </row>
    <row r="20" spans="1:25" ht="18.75">
      <c r="A20" s="121">
        <v>2</v>
      </c>
      <c r="B20" s="122"/>
      <c r="C20" s="122"/>
      <c r="D20" s="122"/>
      <c r="E20" s="122"/>
      <c r="F20" s="122"/>
      <c r="G20" s="123"/>
      <c r="H20" s="134"/>
      <c r="I20" s="113">
        <v>2</v>
      </c>
      <c r="J20" s="114"/>
      <c r="K20" s="124" t="s">
        <v>21</v>
      </c>
      <c r="L20" s="125"/>
      <c r="M20" s="125"/>
      <c r="N20" s="125"/>
      <c r="O20" s="125"/>
      <c r="P20" s="125"/>
      <c r="Q20" s="126"/>
      <c r="R20" s="127">
        <v>79800</v>
      </c>
      <c r="S20" s="128"/>
      <c r="T20" s="24"/>
      <c r="U20" s="113">
        <f>ROUND(133300*1.25,-2)</f>
        <v>166600</v>
      </c>
      <c r="V20" s="128"/>
      <c r="W20" s="61">
        <f aca="true" t="shared" si="0" ref="W20:W30">U20*1.2</f>
        <v>199920</v>
      </c>
      <c r="X20" s="4"/>
      <c r="Y20" s="93"/>
    </row>
    <row r="21" spans="1:25" ht="18.75" thickBot="1">
      <c r="A21" s="121">
        <v>3</v>
      </c>
      <c r="B21" s="122"/>
      <c r="C21" s="122"/>
      <c r="D21" s="122"/>
      <c r="E21" s="122"/>
      <c r="F21" s="122"/>
      <c r="G21" s="123"/>
      <c r="H21" s="134"/>
      <c r="I21" s="113">
        <v>3</v>
      </c>
      <c r="J21" s="114"/>
      <c r="K21" s="113"/>
      <c r="L21" s="128"/>
      <c r="M21" s="128"/>
      <c r="N21" s="128"/>
      <c r="O21" s="128"/>
      <c r="P21" s="128"/>
      <c r="Q21" s="132"/>
      <c r="R21" s="127"/>
      <c r="S21" s="128"/>
      <c r="T21" s="25"/>
      <c r="U21" s="113">
        <f>ROUND(U20*0.8,-2)</f>
        <v>133300</v>
      </c>
      <c r="V21" s="128"/>
      <c r="W21" s="61">
        <f t="shared" si="0"/>
        <v>159960</v>
      </c>
      <c r="Y21" s="93"/>
    </row>
    <row r="22" spans="1:25" ht="18" customHeight="1" hidden="1">
      <c r="A22" s="121">
        <v>4</v>
      </c>
      <c r="B22" s="122"/>
      <c r="C22" s="122"/>
      <c r="D22" s="122"/>
      <c r="E22" s="122"/>
      <c r="F22" s="122"/>
      <c r="G22" s="123"/>
      <c r="H22" s="134"/>
      <c r="I22" s="102">
        <v>1</v>
      </c>
      <c r="J22" s="103"/>
      <c r="K22" s="102"/>
      <c r="L22" s="129"/>
      <c r="M22" s="129"/>
      <c r="N22" s="129"/>
      <c r="O22" s="129"/>
      <c r="P22" s="129"/>
      <c r="Q22" s="130"/>
      <c r="R22" s="131">
        <v>72100</v>
      </c>
      <c r="S22" s="129"/>
      <c r="T22" s="17"/>
      <c r="U22" s="102">
        <f>ROUND(U23*1.2,-2)</f>
        <v>144400</v>
      </c>
      <c r="V22" s="129"/>
      <c r="W22" s="61">
        <f t="shared" si="0"/>
        <v>173280</v>
      </c>
      <c r="Y22" s="93"/>
    </row>
    <row r="23" spans="1:25" ht="18" customHeight="1" hidden="1">
      <c r="A23" s="121">
        <v>5</v>
      </c>
      <c r="B23" s="122"/>
      <c r="C23" s="122"/>
      <c r="D23" s="122"/>
      <c r="E23" s="122"/>
      <c r="F23" s="122"/>
      <c r="G23" s="123"/>
      <c r="H23" s="134"/>
      <c r="I23" s="113">
        <v>2</v>
      </c>
      <c r="J23" s="114"/>
      <c r="K23" s="124" t="s">
        <v>6</v>
      </c>
      <c r="L23" s="125"/>
      <c r="M23" s="125"/>
      <c r="N23" s="125"/>
      <c r="O23" s="125"/>
      <c r="P23" s="125"/>
      <c r="Q23" s="126"/>
      <c r="R23" s="127">
        <v>60100</v>
      </c>
      <c r="S23" s="128"/>
      <c r="T23" s="24">
        <v>1.15</v>
      </c>
      <c r="U23" s="113">
        <f>100300*1.2</f>
        <v>120360</v>
      </c>
      <c r="V23" s="128"/>
      <c r="W23" s="61">
        <f t="shared" si="0"/>
        <v>144432</v>
      </c>
      <c r="Y23" s="93"/>
    </row>
    <row r="24" spans="1:25" ht="18.75" customHeight="1" hidden="1" thickBot="1">
      <c r="A24" s="121">
        <v>6</v>
      </c>
      <c r="B24" s="122"/>
      <c r="C24" s="122"/>
      <c r="D24" s="122"/>
      <c r="E24" s="122"/>
      <c r="F24" s="122"/>
      <c r="G24" s="123"/>
      <c r="H24" s="134"/>
      <c r="I24" s="100">
        <v>3</v>
      </c>
      <c r="J24" s="101"/>
      <c r="K24" s="100"/>
      <c r="L24" s="118"/>
      <c r="M24" s="118"/>
      <c r="N24" s="118"/>
      <c r="O24" s="118"/>
      <c r="P24" s="118"/>
      <c r="Q24" s="119"/>
      <c r="R24" s="120">
        <v>48100</v>
      </c>
      <c r="S24" s="118"/>
      <c r="T24" s="27"/>
      <c r="U24" s="113">
        <f>ROUND(U23*0.8,-2)</f>
        <v>96300</v>
      </c>
      <c r="V24" s="128"/>
      <c r="W24" s="61">
        <f t="shared" si="0"/>
        <v>115560</v>
      </c>
      <c r="Y24" s="93"/>
    </row>
    <row r="25" spans="1:25" ht="18">
      <c r="A25" s="18">
        <v>4</v>
      </c>
      <c r="B25" s="19"/>
      <c r="C25" s="19"/>
      <c r="D25" s="19"/>
      <c r="E25" s="19"/>
      <c r="F25" s="19"/>
      <c r="G25" s="20"/>
      <c r="H25" s="134"/>
      <c r="I25" s="102">
        <v>1</v>
      </c>
      <c r="J25" s="103"/>
      <c r="K25" s="102"/>
      <c r="L25" s="129"/>
      <c r="M25" s="129"/>
      <c r="N25" s="129"/>
      <c r="O25" s="129"/>
      <c r="P25" s="129"/>
      <c r="Q25" s="130"/>
      <c r="R25" s="131">
        <v>85600</v>
      </c>
      <c r="S25" s="129"/>
      <c r="T25" s="17"/>
      <c r="U25" s="102">
        <f>ROUND(U26*1.2,-2)</f>
        <v>312700</v>
      </c>
      <c r="V25" s="129"/>
      <c r="W25" s="61">
        <f t="shared" si="0"/>
        <v>375240</v>
      </c>
      <c r="Y25" s="93"/>
    </row>
    <row r="26" spans="1:25" ht="18">
      <c r="A26" s="18">
        <v>5</v>
      </c>
      <c r="B26" s="19"/>
      <c r="C26" s="19"/>
      <c r="D26" s="19"/>
      <c r="E26" s="19"/>
      <c r="F26" s="19"/>
      <c r="G26" s="20"/>
      <c r="H26" s="134"/>
      <c r="I26" s="113">
        <v>2</v>
      </c>
      <c r="J26" s="114"/>
      <c r="K26" s="124" t="s">
        <v>11</v>
      </c>
      <c r="L26" s="125"/>
      <c r="M26" s="125"/>
      <c r="N26" s="125"/>
      <c r="O26" s="125"/>
      <c r="P26" s="125"/>
      <c r="Q26" s="126"/>
      <c r="R26" s="127">
        <v>71300</v>
      </c>
      <c r="S26" s="128"/>
      <c r="T26" s="24">
        <v>1.18</v>
      </c>
      <c r="U26" s="113">
        <f>ROUND(226600*1.15,-2)</f>
        <v>260600</v>
      </c>
      <c r="V26" s="128"/>
      <c r="W26" s="61">
        <f t="shared" si="0"/>
        <v>312720</v>
      </c>
      <c r="Y26" s="93"/>
    </row>
    <row r="27" spans="1:25" ht="18.75" thickBot="1">
      <c r="A27" s="18">
        <v>6</v>
      </c>
      <c r="B27" s="19"/>
      <c r="C27" s="19"/>
      <c r="D27" s="19"/>
      <c r="E27" s="19"/>
      <c r="F27" s="19"/>
      <c r="G27" s="20"/>
      <c r="H27" s="134"/>
      <c r="I27" s="100">
        <v>3</v>
      </c>
      <c r="J27" s="101"/>
      <c r="K27" s="100"/>
      <c r="L27" s="118"/>
      <c r="M27" s="118"/>
      <c r="N27" s="118"/>
      <c r="O27" s="118"/>
      <c r="P27" s="118"/>
      <c r="Q27" s="119"/>
      <c r="R27" s="120">
        <v>57000</v>
      </c>
      <c r="S27" s="118"/>
      <c r="T27" s="25"/>
      <c r="U27" s="100">
        <f>ROUND(U26*0.8,-2)</f>
        <v>208500</v>
      </c>
      <c r="V27" s="118"/>
      <c r="W27" s="61">
        <f t="shared" si="0"/>
        <v>250200</v>
      </c>
      <c r="Y27" s="93"/>
    </row>
    <row r="28" spans="1:25" ht="18">
      <c r="A28" s="18">
        <v>7</v>
      </c>
      <c r="B28" s="19"/>
      <c r="C28" s="19"/>
      <c r="D28" s="19"/>
      <c r="E28" s="19"/>
      <c r="F28" s="19"/>
      <c r="G28" s="20"/>
      <c r="H28" s="134"/>
      <c r="I28" s="102">
        <v>1</v>
      </c>
      <c r="J28" s="103"/>
      <c r="K28" s="102"/>
      <c r="L28" s="129"/>
      <c r="M28" s="129"/>
      <c r="N28" s="129"/>
      <c r="O28" s="129"/>
      <c r="P28" s="129"/>
      <c r="Q28" s="130"/>
      <c r="R28" s="131">
        <v>109100</v>
      </c>
      <c r="S28" s="129"/>
      <c r="T28" s="24">
        <v>1.2</v>
      </c>
      <c r="U28" s="102">
        <f>ROUND(U29*1.2,-2)</f>
        <v>432700</v>
      </c>
      <c r="V28" s="129"/>
      <c r="W28" s="61">
        <f t="shared" si="0"/>
        <v>519240</v>
      </c>
      <c r="Y28" s="93"/>
    </row>
    <row r="29" spans="1:25" ht="18">
      <c r="A29" s="18">
        <v>8</v>
      </c>
      <c r="B29" s="19"/>
      <c r="C29" s="19"/>
      <c r="D29" s="19"/>
      <c r="E29" s="19"/>
      <c r="F29" s="19"/>
      <c r="G29" s="20"/>
      <c r="H29" s="134"/>
      <c r="I29" s="113">
        <v>2</v>
      </c>
      <c r="J29" s="114"/>
      <c r="K29" s="124" t="s">
        <v>7</v>
      </c>
      <c r="L29" s="125"/>
      <c r="M29" s="125"/>
      <c r="N29" s="125"/>
      <c r="O29" s="125"/>
      <c r="P29" s="125"/>
      <c r="Q29" s="126"/>
      <c r="R29" s="127">
        <v>90900</v>
      </c>
      <c r="S29" s="128"/>
      <c r="T29" s="24"/>
      <c r="U29" s="113">
        <f>ROUND(300500*1.2,-2)</f>
        <v>360600</v>
      </c>
      <c r="V29" s="128"/>
      <c r="W29" s="61">
        <f t="shared" si="0"/>
        <v>432720</v>
      </c>
      <c r="Y29" s="93"/>
    </row>
    <row r="30" spans="1:23" ht="18.75" thickBot="1">
      <c r="A30" s="28">
        <v>9</v>
      </c>
      <c r="B30" s="29"/>
      <c r="C30" s="29"/>
      <c r="D30" s="29"/>
      <c r="E30" s="29"/>
      <c r="F30" s="29"/>
      <c r="G30" s="30"/>
      <c r="H30" s="135"/>
      <c r="I30" s="100">
        <v>3</v>
      </c>
      <c r="J30" s="101"/>
      <c r="K30" s="100"/>
      <c r="L30" s="118"/>
      <c r="M30" s="118"/>
      <c r="N30" s="118"/>
      <c r="O30" s="118"/>
      <c r="P30" s="118"/>
      <c r="Q30" s="119"/>
      <c r="R30" s="120">
        <v>72700</v>
      </c>
      <c r="S30" s="118"/>
      <c r="T30" s="25"/>
      <c r="U30" s="100">
        <f>ROUND(U29*0.8,-2)</f>
        <v>288500</v>
      </c>
      <c r="V30" s="118"/>
      <c r="W30" s="67">
        <f t="shared" si="0"/>
        <v>346200</v>
      </c>
    </row>
    <row r="31" spans="1:23" ht="18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23"/>
      <c r="U31" s="128"/>
      <c r="V31" s="128"/>
      <c r="W31" s="5"/>
    </row>
    <row r="32" spans="1:23" ht="18.75">
      <c r="A32" s="168" t="s">
        <v>72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ht="18">
      <c r="A33" s="149" t="s">
        <v>47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23" ht="18.75" thickBo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23"/>
      <c r="U34" s="5"/>
      <c r="V34" s="5"/>
      <c r="W34" s="5"/>
    </row>
    <row r="35" spans="1:23" ht="18.75" thickBot="1">
      <c r="A35" s="13">
        <v>10</v>
      </c>
      <c r="B35" s="14"/>
      <c r="C35" s="14"/>
      <c r="D35" s="14"/>
      <c r="E35" s="14"/>
      <c r="F35" s="14"/>
      <c r="G35" s="15"/>
      <c r="H35" s="16"/>
      <c r="I35" s="102">
        <v>1</v>
      </c>
      <c r="J35" s="103"/>
      <c r="K35" s="102"/>
      <c r="L35" s="129"/>
      <c r="M35" s="129"/>
      <c r="N35" s="129"/>
      <c r="O35" s="129"/>
      <c r="P35" s="129"/>
      <c r="Q35" s="130"/>
      <c r="R35" s="131">
        <v>121000</v>
      </c>
      <c r="S35" s="129"/>
      <c r="T35" s="169">
        <v>1.2</v>
      </c>
      <c r="U35" s="102">
        <f>ROUND(U36*1.2,-2)</f>
        <v>471700</v>
      </c>
      <c r="V35" s="129"/>
      <c r="W35" s="31">
        <f>U35*1.2</f>
        <v>566040</v>
      </c>
    </row>
    <row r="36" spans="1:23" ht="18.75" thickBot="1">
      <c r="A36" s="18">
        <v>11</v>
      </c>
      <c r="B36" s="19"/>
      <c r="C36" s="19"/>
      <c r="D36" s="19"/>
      <c r="E36" s="19"/>
      <c r="F36" s="19"/>
      <c r="G36" s="20"/>
      <c r="H36" s="21" t="s">
        <v>49</v>
      </c>
      <c r="I36" s="113">
        <v>2</v>
      </c>
      <c r="J36" s="114"/>
      <c r="K36" s="124" t="s">
        <v>7</v>
      </c>
      <c r="L36" s="125"/>
      <c r="M36" s="125"/>
      <c r="N36" s="125"/>
      <c r="O36" s="125"/>
      <c r="P36" s="125"/>
      <c r="Q36" s="126"/>
      <c r="R36" s="127">
        <v>100800</v>
      </c>
      <c r="S36" s="128"/>
      <c r="T36" s="172"/>
      <c r="U36" s="113">
        <f>ROUND(302400*1.3,-2)</f>
        <v>393100</v>
      </c>
      <c r="V36" s="128"/>
      <c r="W36" s="31">
        <f>U36*1.2</f>
        <v>471720</v>
      </c>
    </row>
    <row r="37" spans="1:23" ht="18.75" thickBot="1">
      <c r="A37" s="28">
        <v>12</v>
      </c>
      <c r="B37" s="29"/>
      <c r="C37" s="29"/>
      <c r="D37" s="29"/>
      <c r="E37" s="29"/>
      <c r="F37" s="29"/>
      <c r="G37" s="30"/>
      <c r="H37" s="26"/>
      <c r="I37" s="100">
        <v>3</v>
      </c>
      <c r="J37" s="101"/>
      <c r="K37" s="100"/>
      <c r="L37" s="118"/>
      <c r="M37" s="118"/>
      <c r="N37" s="118"/>
      <c r="O37" s="118"/>
      <c r="P37" s="118"/>
      <c r="Q37" s="119"/>
      <c r="R37" s="120">
        <v>80600</v>
      </c>
      <c r="S37" s="118"/>
      <c r="T37" s="170"/>
      <c r="U37" s="100">
        <f>ROUND(U36*0.8,-2)</f>
        <v>314500</v>
      </c>
      <c r="V37" s="118"/>
      <c r="W37" s="31">
        <f>U37*1.2</f>
        <v>377400</v>
      </c>
    </row>
    <row r="38" spans="1:23" ht="11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5"/>
      <c r="V38" s="5"/>
      <c r="W38" s="5"/>
    </row>
    <row r="39" spans="1:23" ht="65.25" customHeight="1">
      <c r="A39" s="201" t="s">
        <v>73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</row>
    <row r="40" spans="1:23" ht="18.75" customHeight="1" thickBot="1">
      <c r="A40" s="176" t="s">
        <v>50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</row>
    <row r="41" spans="1:25" ht="36" customHeight="1" thickBot="1">
      <c r="A41" s="46">
        <v>13</v>
      </c>
      <c r="B41" s="34"/>
      <c r="C41" s="34"/>
      <c r="D41" s="34"/>
      <c r="E41" s="34"/>
      <c r="F41" s="34"/>
      <c r="G41" s="35"/>
      <c r="H41" s="46" t="s">
        <v>51</v>
      </c>
      <c r="I41" s="178" t="s">
        <v>52</v>
      </c>
      <c r="J41" s="179"/>
      <c r="K41" s="178" t="s">
        <v>84</v>
      </c>
      <c r="L41" s="180"/>
      <c r="M41" s="180"/>
      <c r="N41" s="180"/>
      <c r="O41" s="180"/>
      <c r="P41" s="180"/>
      <c r="Q41" s="179"/>
      <c r="R41" s="203">
        <v>37300</v>
      </c>
      <c r="S41" s="204"/>
      <c r="T41" s="36">
        <v>1</v>
      </c>
      <c r="U41" s="107">
        <f>ROUND(95800*1.2,-2)</f>
        <v>115000</v>
      </c>
      <c r="V41" s="108"/>
      <c r="W41" s="47">
        <f>U41*1.2</f>
        <v>138000</v>
      </c>
      <c r="Y41" s="93"/>
    </row>
    <row r="42" spans="1:23" ht="18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23"/>
      <c r="U42" s="5"/>
      <c r="V42" s="5"/>
      <c r="W42" s="5"/>
    </row>
    <row r="43" spans="1:23" ht="18">
      <c r="A43" s="149" t="s">
        <v>42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</row>
    <row r="44" spans="1:23" ht="21" customHeight="1">
      <c r="A44" s="149" t="s">
        <v>22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</row>
    <row r="45" spans="1:23" ht="18">
      <c r="A45" s="149" t="s">
        <v>23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</row>
    <row r="46" spans="1:23" ht="18.75" thickBot="1">
      <c r="A46" s="118" t="s">
        <v>47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ht="18.75" thickBot="1">
      <c r="A47" s="38">
        <v>14</v>
      </c>
      <c r="B47" s="14"/>
      <c r="C47" s="14"/>
      <c r="D47" s="14"/>
      <c r="E47" s="14"/>
      <c r="F47" s="14"/>
      <c r="G47" s="15"/>
      <c r="H47" s="133" t="s">
        <v>5</v>
      </c>
      <c r="I47" s="102">
        <v>2</v>
      </c>
      <c r="J47" s="103"/>
      <c r="K47" s="162" t="s">
        <v>24</v>
      </c>
      <c r="L47" s="163"/>
      <c r="M47" s="163"/>
      <c r="N47" s="163"/>
      <c r="O47" s="163"/>
      <c r="P47" s="163"/>
      <c r="Q47" s="164"/>
      <c r="R47" s="102">
        <v>46900</v>
      </c>
      <c r="S47" s="103"/>
      <c r="T47" s="169">
        <v>1</v>
      </c>
      <c r="U47" s="102">
        <f>ROUND(82100*1.15,-2)</f>
        <v>94400</v>
      </c>
      <c r="V47" s="103"/>
      <c r="W47" s="65">
        <f>U47*1.2</f>
        <v>113280</v>
      </c>
    </row>
    <row r="48" spans="1:23" ht="18.75" thickBot="1">
      <c r="A48" s="39">
        <v>15</v>
      </c>
      <c r="B48" s="29"/>
      <c r="C48" s="29"/>
      <c r="D48" s="29"/>
      <c r="E48" s="29"/>
      <c r="F48" s="29"/>
      <c r="G48" s="30"/>
      <c r="H48" s="135"/>
      <c r="I48" s="100">
        <v>3</v>
      </c>
      <c r="J48" s="101"/>
      <c r="K48" s="165"/>
      <c r="L48" s="166"/>
      <c r="M48" s="166"/>
      <c r="N48" s="166"/>
      <c r="O48" s="166"/>
      <c r="P48" s="166"/>
      <c r="Q48" s="167"/>
      <c r="R48" s="100">
        <v>37500</v>
      </c>
      <c r="S48" s="101"/>
      <c r="T48" s="170"/>
      <c r="U48" s="100">
        <f>ROUND(65800*1.15,-2)</f>
        <v>75700</v>
      </c>
      <c r="V48" s="101"/>
      <c r="W48" s="37">
        <f>U48*1.2</f>
        <v>90840</v>
      </c>
    </row>
    <row r="49" spans="1:23" ht="18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7"/>
      <c r="U49" s="5"/>
      <c r="V49" s="5"/>
      <c r="W49" s="5"/>
    </row>
    <row r="50" spans="1:23" ht="18" customHeight="1">
      <c r="A50" s="187" t="s">
        <v>96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</row>
    <row r="51" spans="1:23" ht="23.2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</row>
    <row r="52" spans="1:23" ht="18">
      <c r="A52" s="142" t="s">
        <v>25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</row>
    <row r="53" spans="1:23" ht="36.75" customHeight="1">
      <c r="A53" s="148" t="s">
        <v>71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</row>
    <row r="54" spans="1:23" ht="18.75">
      <c r="A54" s="148" t="s">
        <v>26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</row>
    <row r="55" spans="1:23" ht="18.75" thickBot="1">
      <c r="A55" s="118" t="s">
        <v>53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</row>
    <row r="56" spans="1:23" ht="94.5" customHeight="1" thickBot="1">
      <c r="A56" s="136" t="s">
        <v>1</v>
      </c>
      <c r="B56" s="138"/>
      <c r="C56" s="138"/>
      <c r="D56" s="138"/>
      <c r="E56" s="138"/>
      <c r="F56" s="138"/>
      <c r="G56" s="137"/>
      <c r="H56" s="74" t="s">
        <v>2</v>
      </c>
      <c r="I56" s="136" t="s">
        <v>3</v>
      </c>
      <c r="J56" s="137"/>
      <c r="K56" s="136" t="s">
        <v>4</v>
      </c>
      <c r="L56" s="138"/>
      <c r="M56" s="138"/>
      <c r="N56" s="138"/>
      <c r="O56" s="138"/>
      <c r="P56" s="138"/>
      <c r="Q56" s="139"/>
      <c r="R56" s="140" t="s">
        <v>17</v>
      </c>
      <c r="S56" s="139"/>
      <c r="T56" s="75" t="s">
        <v>27</v>
      </c>
      <c r="U56" s="146" t="s">
        <v>39</v>
      </c>
      <c r="V56" s="147"/>
      <c r="W56" s="74" t="s">
        <v>43</v>
      </c>
    </row>
    <row r="57" spans="1:23" ht="18.75" thickBot="1">
      <c r="A57" s="143">
        <v>16</v>
      </c>
      <c r="B57" s="144"/>
      <c r="C57" s="144"/>
      <c r="D57" s="144"/>
      <c r="E57" s="144"/>
      <c r="F57" s="144"/>
      <c r="G57" s="145"/>
      <c r="H57" s="173" t="s">
        <v>10</v>
      </c>
      <c r="I57" s="102">
        <v>1</v>
      </c>
      <c r="J57" s="103"/>
      <c r="K57" s="102"/>
      <c r="L57" s="129"/>
      <c r="M57" s="129"/>
      <c r="N57" s="129"/>
      <c r="O57" s="129"/>
      <c r="P57" s="129"/>
      <c r="Q57" s="130"/>
      <c r="R57" s="131">
        <v>52900</v>
      </c>
      <c r="S57" s="129"/>
      <c r="T57" s="169">
        <v>1</v>
      </c>
      <c r="U57" s="102">
        <f>ROUND(U58*1.2,-2)</f>
        <v>159100</v>
      </c>
      <c r="V57" s="103"/>
      <c r="W57" s="65">
        <f>U57*1.2</f>
        <v>190920</v>
      </c>
    </row>
    <row r="58" spans="1:25" ht="18.75" thickBot="1">
      <c r="A58" s="121">
        <v>17</v>
      </c>
      <c r="B58" s="122"/>
      <c r="C58" s="122"/>
      <c r="D58" s="122"/>
      <c r="E58" s="122"/>
      <c r="F58" s="122"/>
      <c r="G58" s="123"/>
      <c r="H58" s="174"/>
      <c r="I58" s="113">
        <v>2</v>
      </c>
      <c r="J58" s="114"/>
      <c r="K58" s="124" t="s">
        <v>21</v>
      </c>
      <c r="L58" s="125"/>
      <c r="M58" s="125"/>
      <c r="N58" s="125"/>
      <c r="O58" s="125"/>
      <c r="P58" s="125"/>
      <c r="Q58" s="126"/>
      <c r="R58" s="127">
        <v>44100</v>
      </c>
      <c r="S58" s="128"/>
      <c r="T58" s="172"/>
      <c r="U58" s="113">
        <f>ROUND(115300*1.15,-2)</f>
        <v>132600</v>
      </c>
      <c r="V58" s="114"/>
      <c r="W58" s="65">
        <f aca="true" t="shared" si="1" ref="W58:W65">U58*1.2</f>
        <v>159120</v>
      </c>
      <c r="Y58" s="93"/>
    </row>
    <row r="59" spans="1:25" ht="18.75" thickBot="1">
      <c r="A59" s="121">
        <v>18</v>
      </c>
      <c r="B59" s="122"/>
      <c r="C59" s="122"/>
      <c r="D59" s="122"/>
      <c r="E59" s="122"/>
      <c r="F59" s="122"/>
      <c r="G59" s="123"/>
      <c r="H59" s="174"/>
      <c r="I59" s="113">
        <v>3</v>
      </c>
      <c r="J59" s="114"/>
      <c r="K59" s="113"/>
      <c r="L59" s="128"/>
      <c r="M59" s="128"/>
      <c r="N59" s="128"/>
      <c r="O59" s="128"/>
      <c r="P59" s="128"/>
      <c r="Q59" s="132"/>
      <c r="R59" s="127">
        <v>35300</v>
      </c>
      <c r="S59" s="128"/>
      <c r="T59" s="170"/>
      <c r="U59" s="113">
        <f>ROUND(U58*0.8,-2)</f>
        <v>106100</v>
      </c>
      <c r="V59" s="114"/>
      <c r="W59" s="65">
        <f t="shared" si="1"/>
        <v>127320</v>
      </c>
      <c r="Y59" s="93"/>
    </row>
    <row r="60" spans="1:25" ht="18.75" thickBot="1">
      <c r="A60" s="121">
        <v>19</v>
      </c>
      <c r="B60" s="122"/>
      <c r="C60" s="122"/>
      <c r="D60" s="122"/>
      <c r="E60" s="122"/>
      <c r="F60" s="122"/>
      <c r="G60" s="123"/>
      <c r="H60" s="174"/>
      <c r="I60" s="102">
        <v>1</v>
      </c>
      <c r="J60" s="103"/>
      <c r="K60" s="102"/>
      <c r="L60" s="129"/>
      <c r="M60" s="129"/>
      <c r="N60" s="129"/>
      <c r="O60" s="129"/>
      <c r="P60" s="129"/>
      <c r="Q60" s="130"/>
      <c r="R60" s="131">
        <v>62800</v>
      </c>
      <c r="S60" s="129"/>
      <c r="T60" s="169">
        <v>1</v>
      </c>
      <c r="U60" s="102">
        <f>ROUND(U61*1.2,-2)</f>
        <v>188300</v>
      </c>
      <c r="V60" s="103"/>
      <c r="W60" s="65">
        <f t="shared" si="1"/>
        <v>225960</v>
      </c>
      <c r="Y60" s="93"/>
    </row>
    <row r="61" spans="1:25" ht="18.75" thickBot="1">
      <c r="A61" s="121">
        <v>20</v>
      </c>
      <c r="B61" s="122"/>
      <c r="C61" s="122"/>
      <c r="D61" s="122"/>
      <c r="E61" s="122"/>
      <c r="F61" s="122"/>
      <c r="G61" s="123"/>
      <c r="H61" s="174"/>
      <c r="I61" s="113">
        <v>2</v>
      </c>
      <c r="J61" s="114"/>
      <c r="K61" s="124" t="s">
        <v>11</v>
      </c>
      <c r="L61" s="125"/>
      <c r="M61" s="125"/>
      <c r="N61" s="125"/>
      <c r="O61" s="125"/>
      <c r="P61" s="125"/>
      <c r="Q61" s="126"/>
      <c r="R61" s="127">
        <v>52300</v>
      </c>
      <c r="S61" s="128"/>
      <c r="T61" s="172"/>
      <c r="U61" s="127">
        <f>ROUND(142600*1.1,-2)</f>
        <v>156900</v>
      </c>
      <c r="V61" s="114"/>
      <c r="W61" s="65">
        <f t="shared" si="1"/>
        <v>188280</v>
      </c>
      <c r="Y61" s="93"/>
    </row>
    <row r="62" spans="1:25" ht="18.75" thickBot="1">
      <c r="A62" s="121">
        <v>21</v>
      </c>
      <c r="B62" s="122"/>
      <c r="C62" s="122"/>
      <c r="D62" s="122"/>
      <c r="E62" s="122"/>
      <c r="F62" s="122"/>
      <c r="G62" s="123"/>
      <c r="H62" s="174"/>
      <c r="I62" s="100">
        <v>3</v>
      </c>
      <c r="J62" s="101"/>
      <c r="K62" s="100"/>
      <c r="L62" s="118"/>
      <c r="M62" s="118"/>
      <c r="N62" s="118"/>
      <c r="O62" s="118"/>
      <c r="P62" s="118"/>
      <c r="Q62" s="119"/>
      <c r="R62" s="120">
        <v>41800</v>
      </c>
      <c r="S62" s="118"/>
      <c r="T62" s="170"/>
      <c r="U62" s="113">
        <f>ROUND(U61*0.8,-2)</f>
        <v>125500</v>
      </c>
      <c r="V62" s="114"/>
      <c r="W62" s="65">
        <f t="shared" si="1"/>
        <v>150600</v>
      </c>
      <c r="Y62" s="93"/>
    </row>
    <row r="63" spans="1:25" ht="18.75" thickBot="1">
      <c r="A63" s="18">
        <v>22</v>
      </c>
      <c r="B63" s="19"/>
      <c r="C63" s="19"/>
      <c r="D63" s="19"/>
      <c r="E63" s="19"/>
      <c r="F63" s="19"/>
      <c r="G63" s="20"/>
      <c r="H63" s="174"/>
      <c r="I63" s="102">
        <v>1</v>
      </c>
      <c r="J63" s="103"/>
      <c r="K63" s="102"/>
      <c r="L63" s="129"/>
      <c r="M63" s="129"/>
      <c r="N63" s="129"/>
      <c r="O63" s="129"/>
      <c r="P63" s="129"/>
      <c r="Q63" s="130"/>
      <c r="R63" s="131">
        <v>71800</v>
      </c>
      <c r="S63" s="129"/>
      <c r="T63" s="169">
        <v>1.05</v>
      </c>
      <c r="U63" s="102">
        <f>ROUND(U64*1.2,-2)</f>
        <v>214200</v>
      </c>
      <c r="V63" s="103"/>
      <c r="W63" s="65">
        <f t="shared" si="1"/>
        <v>257040</v>
      </c>
      <c r="Y63" s="93"/>
    </row>
    <row r="64" spans="1:25" ht="18.75" thickBot="1">
      <c r="A64" s="18">
        <v>23</v>
      </c>
      <c r="B64" s="19"/>
      <c r="C64" s="19"/>
      <c r="D64" s="19"/>
      <c r="E64" s="19"/>
      <c r="F64" s="19"/>
      <c r="G64" s="20"/>
      <c r="H64" s="174"/>
      <c r="I64" s="113">
        <v>2</v>
      </c>
      <c r="J64" s="114"/>
      <c r="K64" s="124" t="s">
        <v>7</v>
      </c>
      <c r="L64" s="125"/>
      <c r="M64" s="125"/>
      <c r="N64" s="125"/>
      <c r="O64" s="125"/>
      <c r="P64" s="125"/>
      <c r="Q64" s="126"/>
      <c r="R64" s="127">
        <v>59800</v>
      </c>
      <c r="S64" s="128"/>
      <c r="T64" s="172"/>
      <c r="U64" s="113">
        <f>ROUND(162300*1.1,-2)</f>
        <v>178500</v>
      </c>
      <c r="V64" s="114"/>
      <c r="W64" s="65">
        <f t="shared" si="1"/>
        <v>214200</v>
      </c>
      <c r="Y64" s="93"/>
    </row>
    <row r="65" spans="1:23" ht="18.75" thickBot="1">
      <c r="A65" s="28">
        <v>24</v>
      </c>
      <c r="B65" s="29"/>
      <c r="C65" s="29"/>
      <c r="D65" s="29"/>
      <c r="E65" s="29"/>
      <c r="F65" s="29"/>
      <c r="G65" s="30"/>
      <c r="H65" s="175"/>
      <c r="I65" s="100">
        <v>3</v>
      </c>
      <c r="J65" s="101"/>
      <c r="K65" s="100"/>
      <c r="L65" s="118"/>
      <c r="M65" s="118"/>
      <c r="N65" s="118"/>
      <c r="O65" s="118"/>
      <c r="P65" s="118"/>
      <c r="Q65" s="119"/>
      <c r="R65" s="120">
        <v>47800</v>
      </c>
      <c r="S65" s="118"/>
      <c r="T65" s="170"/>
      <c r="U65" s="100">
        <f>ROUND(U64*0.8,-2)</f>
        <v>142800</v>
      </c>
      <c r="V65" s="101"/>
      <c r="W65" s="37">
        <f t="shared" si="1"/>
        <v>171360</v>
      </c>
    </row>
    <row r="66" spans="1:23" ht="18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8"/>
      <c r="U66" s="5"/>
      <c r="V66" s="5"/>
      <c r="W66" s="5"/>
    </row>
    <row r="67" spans="1:23" ht="18">
      <c r="A67" s="149" t="s">
        <v>13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ht="18.75">
      <c r="A68" s="168" t="s">
        <v>74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ht="18">
      <c r="A69" s="149" t="s">
        <v>40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ht="18.75" thickBo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23"/>
      <c r="U70" s="5"/>
      <c r="V70" s="5"/>
      <c r="W70" s="5"/>
    </row>
    <row r="71" spans="1:23" ht="18.75" customHeight="1" thickBot="1">
      <c r="A71" s="86">
        <v>25</v>
      </c>
      <c r="B71" s="83"/>
      <c r="C71" s="215" t="s">
        <v>28</v>
      </c>
      <c r="D71" s="216"/>
      <c r="E71" s="216"/>
      <c r="F71" s="216"/>
      <c r="G71" s="216"/>
      <c r="H71" s="217"/>
      <c r="I71" s="102">
        <v>1</v>
      </c>
      <c r="J71" s="103"/>
      <c r="K71" s="205" t="s">
        <v>82</v>
      </c>
      <c r="L71" s="206"/>
      <c r="M71" s="206"/>
      <c r="N71" s="206"/>
      <c r="O71" s="206"/>
      <c r="P71" s="206"/>
      <c r="Q71" s="206"/>
      <c r="R71" s="210">
        <v>101000</v>
      </c>
      <c r="S71" s="210"/>
      <c r="T71" s="224">
        <v>1</v>
      </c>
      <c r="U71" s="198">
        <f>ROUND(U72*1.2,-2)</f>
        <v>354000</v>
      </c>
      <c r="V71" s="199"/>
      <c r="W71" s="37">
        <f>U71*1.2</f>
        <v>424800</v>
      </c>
    </row>
    <row r="72" spans="1:25" ht="18.75" thickBot="1">
      <c r="A72" s="87">
        <v>26</v>
      </c>
      <c r="B72" s="84"/>
      <c r="C72" s="218"/>
      <c r="D72" s="219"/>
      <c r="E72" s="219"/>
      <c r="F72" s="219"/>
      <c r="G72" s="219"/>
      <c r="H72" s="220"/>
      <c r="I72" s="100">
        <v>2</v>
      </c>
      <c r="J72" s="101"/>
      <c r="K72" s="207"/>
      <c r="L72" s="208"/>
      <c r="M72" s="208"/>
      <c r="N72" s="208"/>
      <c r="O72" s="208"/>
      <c r="P72" s="209"/>
      <c r="Q72" s="209"/>
      <c r="R72" s="226">
        <v>84200</v>
      </c>
      <c r="S72" s="226"/>
      <c r="T72" s="225"/>
      <c r="U72" s="198">
        <f>ROUND(226900*1.3,-2)</f>
        <v>295000</v>
      </c>
      <c r="V72" s="199"/>
      <c r="W72" s="65">
        <f>U72*1.2</f>
        <v>354000</v>
      </c>
      <c r="Y72" s="93"/>
    </row>
    <row r="73" spans="1:23" ht="18.75" thickBot="1">
      <c r="A73" s="87">
        <v>27</v>
      </c>
      <c r="B73" s="84"/>
      <c r="C73" s="218"/>
      <c r="D73" s="219"/>
      <c r="E73" s="219"/>
      <c r="F73" s="219"/>
      <c r="G73" s="219"/>
      <c r="H73" s="220"/>
      <c r="I73" s="102">
        <v>1</v>
      </c>
      <c r="J73" s="103"/>
      <c r="K73" s="205" t="s">
        <v>7</v>
      </c>
      <c r="L73" s="206"/>
      <c r="M73" s="206"/>
      <c r="N73" s="206"/>
      <c r="O73" s="211"/>
      <c r="P73" s="89"/>
      <c r="Q73" s="79"/>
      <c r="R73" s="78"/>
      <c r="S73" s="78"/>
      <c r="T73" s="90"/>
      <c r="U73" s="198">
        <f>ROUND(U74*1.2,-2)</f>
        <v>389400</v>
      </c>
      <c r="V73" s="199"/>
      <c r="W73" s="37">
        <f>U73*1.2</f>
        <v>467280</v>
      </c>
    </row>
    <row r="74" spans="1:23" ht="18.75" thickBot="1">
      <c r="A74" s="88">
        <v>28</v>
      </c>
      <c r="B74" s="85"/>
      <c r="C74" s="221"/>
      <c r="D74" s="222"/>
      <c r="E74" s="222"/>
      <c r="F74" s="222"/>
      <c r="G74" s="222"/>
      <c r="H74" s="223"/>
      <c r="I74" s="100">
        <v>2</v>
      </c>
      <c r="J74" s="101"/>
      <c r="K74" s="212"/>
      <c r="L74" s="213"/>
      <c r="M74" s="213"/>
      <c r="N74" s="213"/>
      <c r="O74" s="214"/>
      <c r="P74" s="82"/>
      <c r="Q74" s="80"/>
      <c r="R74" s="80"/>
      <c r="S74" s="80"/>
      <c r="T74" s="81"/>
      <c r="U74" s="198">
        <f>ROUND(249600*1.3,-2)</f>
        <v>324500</v>
      </c>
      <c r="V74" s="199"/>
      <c r="W74" s="37">
        <f>U74*1.2</f>
        <v>389400</v>
      </c>
    </row>
    <row r="75" spans="1:23" ht="18">
      <c r="A75" s="19"/>
      <c r="B75" s="19"/>
      <c r="C75" s="19"/>
      <c r="D75" s="19"/>
      <c r="E75" s="23"/>
      <c r="F75" s="23"/>
      <c r="G75" s="23"/>
      <c r="H75" s="23"/>
      <c r="I75" s="23"/>
      <c r="J75" s="23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  <c r="V75" s="23"/>
      <c r="W75" s="5"/>
    </row>
    <row r="76" spans="1:23" ht="21.75" customHeight="1">
      <c r="A76" s="149" t="s">
        <v>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ht="18.75" thickBot="1">
      <c r="A77" s="118" t="s">
        <v>58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</row>
    <row r="78" spans="1:23" ht="18.75" thickBot="1">
      <c r="A78" s="40">
        <v>29</v>
      </c>
      <c r="B78" s="41"/>
      <c r="C78" s="41"/>
      <c r="D78" s="41"/>
      <c r="E78" s="41"/>
      <c r="F78" s="41"/>
      <c r="G78" s="41"/>
      <c r="H78" s="133" t="s">
        <v>55</v>
      </c>
      <c r="I78" s="157" t="s">
        <v>54</v>
      </c>
      <c r="J78" s="160"/>
      <c r="K78" s="162" t="s">
        <v>83</v>
      </c>
      <c r="L78" s="163"/>
      <c r="M78" s="163"/>
      <c r="N78" s="163"/>
      <c r="O78" s="163"/>
      <c r="P78" s="163"/>
      <c r="Q78" s="164"/>
      <c r="R78" s="227">
        <v>33300</v>
      </c>
      <c r="S78" s="97"/>
      <c r="T78" s="102">
        <v>1</v>
      </c>
      <c r="U78" s="157">
        <f>ROUND(86300*1.2,-2)</f>
        <v>103600</v>
      </c>
      <c r="V78" s="160"/>
      <c r="W78" s="173">
        <f>U78*1.2</f>
        <v>124320</v>
      </c>
    </row>
    <row r="79" spans="1:25" ht="24" customHeight="1" thickBot="1">
      <c r="A79" s="40">
        <v>30</v>
      </c>
      <c r="B79" s="10"/>
      <c r="C79" s="10"/>
      <c r="D79" s="10"/>
      <c r="E79" s="10"/>
      <c r="F79" s="10"/>
      <c r="G79" s="10"/>
      <c r="H79" s="135"/>
      <c r="I79" s="158"/>
      <c r="J79" s="161"/>
      <c r="K79" s="165"/>
      <c r="L79" s="166"/>
      <c r="M79" s="166"/>
      <c r="N79" s="166"/>
      <c r="O79" s="166"/>
      <c r="P79" s="166"/>
      <c r="Q79" s="167"/>
      <c r="R79" s="227">
        <v>30000</v>
      </c>
      <c r="S79" s="97"/>
      <c r="T79" s="100"/>
      <c r="U79" s="158"/>
      <c r="V79" s="161"/>
      <c r="W79" s="175"/>
      <c r="Y79" s="93"/>
    </row>
    <row r="80" spans="1:23" ht="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5"/>
      <c r="V80" s="5"/>
      <c r="W80" s="5"/>
    </row>
    <row r="81" spans="1:23" ht="18">
      <c r="A81" s="149" t="s">
        <v>29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1:23" ht="18">
      <c r="A82" s="149" t="s">
        <v>22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1:23" ht="18">
      <c r="A83" s="149" t="s">
        <v>23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1:23" ht="18.75" thickBot="1">
      <c r="A84" s="118" t="s">
        <v>57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</row>
    <row r="85" spans="1:23" ht="36.75" thickBot="1">
      <c r="A85" s="40">
        <v>31</v>
      </c>
      <c r="B85" s="41"/>
      <c r="C85" s="41"/>
      <c r="D85" s="41"/>
      <c r="E85" s="41"/>
      <c r="F85" s="41"/>
      <c r="G85" s="42"/>
      <c r="H85" s="43" t="s">
        <v>56</v>
      </c>
      <c r="I85" s="109">
        <v>2</v>
      </c>
      <c r="J85" s="153"/>
      <c r="K85" s="154" t="s">
        <v>30</v>
      </c>
      <c r="L85" s="155"/>
      <c r="M85" s="155"/>
      <c r="N85" s="155"/>
      <c r="O85" s="155"/>
      <c r="P85" s="155"/>
      <c r="Q85" s="156"/>
      <c r="R85" s="96">
        <v>42100</v>
      </c>
      <c r="S85" s="97"/>
      <c r="T85" s="43">
        <v>1</v>
      </c>
      <c r="U85" s="109">
        <f>ROUND(64500*1.15,-2)</f>
        <v>74200</v>
      </c>
      <c r="V85" s="153"/>
      <c r="W85" s="47">
        <f>U85*1.2</f>
        <v>89040</v>
      </c>
    </row>
    <row r="86" spans="1:23" ht="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8"/>
      <c r="V86" s="8"/>
      <c r="W86" s="5"/>
    </row>
    <row r="87" spans="1:23" ht="18.75" hidden="1" thickBot="1">
      <c r="A87" s="149" t="s">
        <v>12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8"/>
      <c r="U87" s="5"/>
      <c r="V87" s="5"/>
      <c r="W87" s="5"/>
    </row>
    <row r="88" spans="1:23" ht="36.75" hidden="1" thickBot="1">
      <c r="A88" s="40">
        <v>39</v>
      </c>
      <c r="B88" s="41"/>
      <c r="C88" s="41"/>
      <c r="D88" s="41"/>
      <c r="E88" s="41"/>
      <c r="F88" s="41"/>
      <c r="G88" s="42"/>
      <c r="H88" s="43" t="s">
        <v>14</v>
      </c>
      <c r="I88" s="96">
        <v>2</v>
      </c>
      <c r="J88" s="97"/>
      <c r="K88" s="150" t="s">
        <v>30</v>
      </c>
      <c r="L88" s="151"/>
      <c r="M88" s="151"/>
      <c r="N88" s="151"/>
      <c r="O88" s="151"/>
      <c r="P88" s="151"/>
      <c r="Q88" s="152"/>
      <c r="R88" s="96">
        <v>36500</v>
      </c>
      <c r="S88" s="97"/>
      <c r="T88" s="43">
        <v>1</v>
      </c>
      <c r="U88" s="96">
        <f>44100*1.2</f>
        <v>52920</v>
      </c>
      <c r="V88" s="97"/>
      <c r="W88" s="37">
        <f>U88*1.2</f>
        <v>63504</v>
      </c>
    </row>
    <row r="89" spans="1:23" ht="18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5"/>
      <c r="V89" s="5"/>
      <c r="W89" s="5"/>
    </row>
    <row r="90" spans="1:23" ht="18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23"/>
      <c r="U90" s="5"/>
      <c r="V90" s="5"/>
      <c r="W90" s="5"/>
    </row>
    <row r="91" spans="1:23" ht="18">
      <c r="A91" s="141" t="s">
        <v>15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3" ht="18">
      <c r="A92" s="142" t="s">
        <v>16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</row>
    <row r="93" spans="1:23" ht="18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7"/>
      <c r="U93" s="5"/>
      <c r="V93" s="5"/>
      <c r="W93" s="5"/>
    </row>
    <row r="94" spans="1:23" ht="18">
      <c r="A94" s="142" t="s">
        <v>25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</row>
    <row r="95" spans="1:23" ht="18">
      <c r="A95" s="142" t="s">
        <v>19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</row>
    <row r="96" spans="1:23" ht="18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5"/>
    </row>
    <row r="97" spans="1:23" ht="18.75">
      <c r="A97" s="148" t="s">
        <v>36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</row>
    <row r="98" spans="1:23" ht="18.75">
      <c r="A98" s="148" t="s">
        <v>20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</row>
    <row r="99" spans="1:23" ht="18.75" thickBot="1">
      <c r="A99" s="118" t="s">
        <v>59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</row>
    <row r="100" spans="1:23" ht="94.5" customHeight="1" thickBot="1">
      <c r="A100" s="136" t="s">
        <v>1</v>
      </c>
      <c r="B100" s="138"/>
      <c r="C100" s="138"/>
      <c r="D100" s="138"/>
      <c r="E100" s="138"/>
      <c r="F100" s="138"/>
      <c r="G100" s="137"/>
      <c r="H100" s="74" t="s">
        <v>2</v>
      </c>
      <c r="I100" s="136" t="s">
        <v>3</v>
      </c>
      <c r="J100" s="137"/>
      <c r="K100" s="136" t="s">
        <v>4</v>
      </c>
      <c r="L100" s="138"/>
      <c r="M100" s="138"/>
      <c r="N100" s="138"/>
      <c r="O100" s="138"/>
      <c r="P100" s="138"/>
      <c r="Q100" s="139"/>
      <c r="R100" s="140" t="s">
        <v>17</v>
      </c>
      <c r="S100" s="139"/>
      <c r="T100" s="75" t="s">
        <v>27</v>
      </c>
      <c r="U100" s="146" t="s">
        <v>39</v>
      </c>
      <c r="V100" s="147"/>
      <c r="W100" s="74" t="s">
        <v>43</v>
      </c>
    </row>
    <row r="101" spans="1:23" ht="18.75" thickBot="1">
      <c r="A101" s="143">
        <v>32</v>
      </c>
      <c r="B101" s="144"/>
      <c r="C101" s="144"/>
      <c r="D101" s="144"/>
      <c r="E101" s="144"/>
      <c r="F101" s="144"/>
      <c r="G101" s="145"/>
      <c r="H101" s="133" t="s">
        <v>37</v>
      </c>
      <c r="I101" s="102">
        <v>1</v>
      </c>
      <c r="J101" s="103"/>
      <c r="K101" s="102"/>
      <c r="L101" s="129"/>
      <c r="M101" s="129"/>
      <c r="N101" s="129"/>
      <c r="O101" s="129"/>
      <c r="P101" s="129"/>
      <c r="Q101" s="130"/>
      <c r="R101" s="131">
        <v>121400</v>
      </c>
      <c r="S101" s="129"/>
      <c r="T101" s="17"/>
      <c r="U101" s="102">
        <f>ROUND(U102*1.2,-2)</f>
        <v>359900</v>
      </c>
      <c r="V101" s="103"/>
      <c r="W101" s="65">
        <f>U101*1.2</f>
        <v>431880</v>
      </c>
    </row>
    <row r="102" spans="1:23" ht="18.75" thickBot="1">
      <c r="A102" s="121">
        <v>33</v>
      </c>
      <c r="B102" s="122"/>
      <c r="C102" s="122"/>
      <c r="D102" s="122"/>
      <c r="E102" s="122"/>
      <c r="F102" s="122"/>
      <c r="G102" s="123"/>
      <c r="H102" s="134"/>
      <c r="I102" s="113">
        <v>2</v>
      </c>
      <c r="J102" s="114"/>
      <c r="K102" s="124" t="s">
        <v>21</v>
      </c>
      <c r="L102" s="125"/>
      <c r="M102" s="125"/>
      <c r="N102" s="125"/>
      <c r="O102" s="125"/>
      <c r="P102" s="125"/>
      <c r="Q102" s="126"/>
      <c r="R102" s="127">
        <v>101200</v>
      </c>
      <c r="S102" s="128"/>
      <c r="T102" s="24">
        <v>1</v>
      </c>
      <c r="U102" s="127">
        <f>ROUND(272600*1.1,-2)</f>
        <v>299900</v>
      </c>
      <c r="V102" s="114"/>
      <c r="W102" s="65">
        <f aca="true" t="shared" si="2" ref="W102:W109">U102*1.2</f>
        <v>359880</v>
      </c>
    </row>
    <row r="103" spans="1:23" ht="18.75" thickBot="1">
      <c r="A103" s="121">
        <v>34</v>
      </c>
      <c r="B103" s="122"/>
      <c r="C103" s="122"/>
      <c r="D103" s="122"/>
      <c r="E103" s="122"/>
      <c r="F103" s="122"/>
      <c r="G103" s="123"/>
      <c r="H103" s="134"/>
      <c r="I103" s="113">
        <v>3</v>
      </c>
      <c r="J103" s="114"/>
      <c r="K103" s="113"/>
      <c r="L103" s="128"/>
      <c r="M103" s="128"/>
      <c r="N103" s="128"/>
      <c r="O103" s="128"/>
      <c r="P103" s="128"/>
      <c r="Q103" s="132"/>
      <c r="R103" s="127">
        <v>81000</v>
      </c>
      <c r="S103" s="128"/>
      <c r="T103" s="25"/>
      <c r="U103" s="113">
        <f>ROUND(U102*0.8,-2)</f>
        <v>239900</v>
      </c>
      <c r="V103" s="114"/>
      <c r="W103" s="65">
        <f t="shared" si="2"/>
        <v>287880</v>
      </c>
    </row>
    <row r="104" spans="1:23" ht="18.75" thickBot="1">
      <c r="A104" s="121">
        <v>35</v>
      </c>
      <c r="B104" s="122"/>
      <c r="C104" s="122"/>
      <c r="D104" s="122"/>
      <c r="E104" s="122"/>
      <c r="F104" s="122"/>
      <c r="G104" s="123"/>
      <c r="H104" s="134"/>
      <c r="I104" s="102">
        <v>1</v>
      </c>
      <c r="J104" s="103"/>
      <c r="K104" s="102"/>
      <c r="L104" s="129"/>
      <c r="M104" s="129"/>
      <c r="N104" s="129"/>
      <c r="O104" s="129"/>
      <c r="P104" s="129"/>
      <c r="Q104" s="130"/>
      <c r="R104" s="131">
        <v>181300</v>
      </c>
      <c r="S104" s="129"/>
      <c r="T104" s="16"/>
      <c r="U104" s="102">
        <f>ROUND(U105*1.2,-2)</f>
        <v>510600</v>
      </c>
      <c r="V104" s="103"/>
      <c r="W104" s="65">
        <f t="shared" si="2"/>
        <v>612720</v>
      </c>
    </row>
    <row r="105" spans="1:23" ht="18.75" thickBot="1">
      <c r="A105" s="121">
        <v>36</v>
      </c>
      <c r="B105" s="122"/>
      <c r="C105" s="122"/>
      <c r="D105" s="122"/>
      <c r="E105" s="122"/>
      <c r="F105" s="122"/>
      <c r="G105" s="123"/>
      <c r="H105" s="134"/>
      <c r="I105" s="113">
        <v>2</v>
      </c>
      <c r="J105" s="114"/>
      <c r="K105" s="124" t="s">
        <v>11</v>
      </c>
      <c r="L105" s="125"/>
      <c r="M105" s="125"/>
      <c r="N105" s="125"/>
      <c r="O105" s="125"/>
      <c r="P105" s="125"/>
      <c r="Q105" s="126"/>
      <c r="R105" s="127">
        <v>151100</v>
      </c>
      <c r="S105" s="128"/>
      <c r="T105" s="21">
        <v>1</v>
      </c>
      <c r="U105" s="127">
        <f>ROUND(340400*1.25,-2)</f>
        <v>425500</v>
      </c>
      <c r="V105" s="114"/>
      <c r="W105" s="66">
        <f t="shared" si="2"/>
        <v>510600</v>
      </c>
    </row>
    <row r="106" spans="1:23" ht="18.75" thickBot="1">
      <c r="A106" s="121">
        <v>37</v>
      </c>
      <c r="B106" s="122"/>
      <c r="C106" s="122"/>
      <c r="D106" s="122"/>
      <c r="E106" s="122"/>
      <c r="F106" s="122"/>
      <c r="G106" s="123"/>
      <c r="H106" s="134"/>
      <c r="I106" s="100">
        <v>3</v>
      </c>
      <c r="J106" s="101"/>
      <c r="K106" s="100"/>
      <c r="L106" s="118"/>
      <c r="M106" s="118"/>
      <c r="N106" s="118"/>
      <c r="O106" s="118"/>
      <c r="P106" s="118"/>
      <c r="Q106" s="119"/>
      <c r="R106" s="120">
        <v>120900</v>
      </c>
      <c r="S106" s="118"/>
      <c r="T106" s="44"/>
      <c r="U106" s="113">
        <f>ROUND(U105*0.8,-2)</f>
        <v>340400</v>
      </c>
      <c r="V106" s="114"/>
      <c r="W106" s="65">
        <f t="shared" si="2"/>
        <v>408480</v>
      </c>
    </row>
    <row r="107" spans="1:23" ht="18.75" thickBot="1">
      <c r="A107" s="18">
        <v>38</v>
      </c>
      <c r="B107" s="19"/>
      <c r="C107" s="19"/>
      <c r="D107" s="19"/>
      <c r="E107" s="19"/>
      <c r="F107" s="19"/>
      <c r="G107" s="20"/>
      <c r="H107" s="134"/>
      <c r="I107" s="102">
        <v>1</v>
      </c>
      <c r="J107" s="103"/>
      <c r="K107" s="102"/>
      <c r="L107" s="129"/>
      <c r="M107" s="129"/>
      <c r="N107" s="129"/>
      <c r="O107" s="129"/>
      <c r="P107" s="129"/>
      <c r="Q107" s="130"/>
      <c r="R107" s="131">
        <v>258100</v>
      </c>
      <c r="S107" s="129"/>
      <c r="T107" s="16"/>
      <c r="U107" s="102">
        <f>ROUND(U108*1.2,-2)</f>
        <v>769700</v>
      </c>
      <c r="V107" s="103"/>
      <c r="W107" s="65">
        <f t="shared" si="2"/>
        <v>923640</v>
      </c>
    </row>
    <row r="108" spans="1:23" ht="18.75" thickBot="1">
      <c r="A108" s="18">
        <v>39</v>
      </c>
      <c r="B108" s="19"/>
      <c r="C108" s="19"/>
      <c r="D108" s="19"/>
      <c r="E108" s="19"/>
      <c r="F108" s="19"/>
      <c r="G108" s="20"/>
      <c r="H108" s="134"/>
      <c r="I108" s="113">
        <v>2</v>
      </c>
      <c r="J108" s="114"/>
      <c r="K108" s="124" t="s">
        <v>7</v>
      </c>
      <c r="L108" s="125"/>
      <c r="M108" s="125"/>
      <c r="N108" s="125"/>
      <c r="O108" s="125"/>
      <c r="P108" s="125"/>
      <c r="Q108" s="126"/>
      <c r="R108" s="127">
        <v>214900</v>
      </c>
      <c r="S108" s="128"/>
      <c r="T108" s="21">
        <v>1</v>
      </c>
      <c r="U108" s="113">
        <f>ROUND(513100*1.25,-2)</f>
        <v>641400</v>
      </c>
      <c r="V108" s="114"/>
      <c r="W108" s="66">
        <f t="shared" si="2"/>
        <v>769680</v>
      </c>
    </row>
    <row r="109" spans="1:23" ht="18.75" thickBot="1">
      <c r="A109" s="28">
        <v>40</v>
      </c>
      <c r="B109" s="29"/>
      <c r="C109" s="29"/>
      <c r="D109" s="29"/>
      <c r="E109" s="29"/>
      <c r="F109" s="29"/>
      <c r="G109" s="30"/>
      <c r="H109" s="135"/>
      <c r="I109" s="100">
        <v>3</v>
      </c>
      <c r="J109" s="101"/>
      <c r="K109" s="100"/>
      <c r="L109" s="118"/>
      <c r="M109" s="118"/>
      <c r="N109" s="118"/>
      <c r="O109" s="118"/>
      <c r="P109" s="118"/>
      <c r="Q109" s="119"/>
      <c r="R109" s="120">
        <v>171900</v>
      </c>
      <c r="S109" s="118"/>
      <c r="T109" s="26"/>
      <c r="U109" s="100">
        <f>ROUND(U108*0.8,-2)</f>
        <v>513100</v>
      </c>
      <c r="V109" s="101"/>
      <c r="W109" s="37">
        <f t="shared" si="2"/>
        <v>615720</v>
      </c>
    </row>
    <row r="110" spans="1:23" ht="18">
      <c r="A110" s="129" t="s">
        <v>44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1:23" ht="18.75" thickBo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</row>
    <row r="112" spans="1:23" ht="69" customHeight="1" thickBot="1">
      <c r="A112" s="49">
        <v>41</v>
      </c>
      <c r="B112" s="41"/>
      <c r="C112" s="41"/>
      <c r="D112" s="41"/>
      <c r="E112" s="41"/>
      <c r="F112" s="41"/>
      <c r="G112" s="41"/>
      <c r="H112" s="47" t="s">
        <v>62</v>
      </c>
      <c r="I112" s="159" t="s">
        <v>60</v>
      </c>
      <c r="J112" s="153"/>
      <c r="K112" s="154" t="s">
        <v>34</v>
      </c>
      <c r="L112" s="155"/>
      <c r="M112" s="155"/>
      <c r="N112" s="155"/>
      <c r="O112" s="155"/>
      <c r="P112" s="155"/>
      <c r="Q112" s="156"/>
      <c r="R112" s="96">
        <v>31100</v>
      </c>
      <c r="S112" s="97"/>
      <c r="T112" s="43">
        <v>1</v>
      </c>
      <c r="U112" s="109">
        <f>ROUND(59800*1.2,-2)</f>
        <v>71800</v>
      </c>
      <c r="V112" s="153"/>
      <c r="W112" s="68">
        <f>U112*1.2</f>
        <v>86160</v>
      </c>
    </row>
    <row r="113" spans="1:23" ht="109.5" customHeight="1" thickBot="1">
      <c r="A113" s="49">
        <v>42</v>
      </c>
      <c r="B113" s="41"/>
      <c r="C113" s="41"/>
      <c r="D113" s="41"/>
      <c r="E113" s="41"/>
      <c r="F113" s="41"/>
      <c r="G113" s="41"/>
      <c r="H113" s="47" t="s">
        <v>5</v>
      </c>
      <c r="I113" s="159" t="s">
        <v>61</v>
      </c>
      <c r="J113" s="153"/>
      <c r="K113" s="154" t="s">
        <v>34</v>
      </c>
      <c r="L113" s="155"/>
      <c r="M113" s="155"/>
      <c r="N113" s="155"/>
      <c r="O113" s="155"/>
      <c r="P113" s="155"/>
      <c r="Q113" s="156"/>
      <c r="R113" s="96">
        <v>28200</v>
      </c>
      <c r="S113" s="97"/>
      <c r="T113" s="43">
        <v>1</v>
      </c>
      <c r="U113" s="109">
        <f>ROUND(53000*1.25,-2)</f>
        <v>66300</v>
      </c>
      <c r="V113" s="153"/>
      <c r="W113" s="59">
        <f>U113*1.2</f>
        <v>79560</v>
      </c>
    </row>
    <row r="114" spans="1:23" ht="56.25" customHeight="1" hidden="1" thickBot="1">
      <c r="A114" s="49">
        <v>51</v>
      </c>
      <c r="B114" s="41"/>
      <c r="C114" s="41"/>
      <c r="D114" s="41"/>
      <c r="E114" s="41"/>
      <c r="F114" s="41"/>
      <c r="G114" s="41"/>
      <c r="H114" s="45"/>
      <c r="I114" s="159" t="s">
        <v>33</v>
      </c>
      <c r="J114" s="153"/>
      <c r="K114" s="150" t="s">
        <v>34</v>
      </c>
      <c r="L114" s="151"/>
      <c r="M114" s="151"/>
      <c r="N114" s="151"/>
      <c r="O114" s="151"/>
      <c r="P114" s="151"/>
      <c r="Q114" s="152"/>
      <c r="R114" s="96">
        <v>22400</v>
      </c>
      <c r="S114" s="97"/>
      <c r="T114" s="43">
        <v>1</v>
      </c>
      <c r="U114" s="96">
        <f>32400*1.2</f>
        <v>38880</v>
      </c>
      <c r="V114" s="97"/>
      <c r="W114" s="65">
        <f>U114*1.2</f>
        <v>46656</v>
      </c>
    </row>
    <row r="115" spans="1:23" ht="58.5" customHeight="1" thickBot="1">
      <c r="A115" s="49">
        <v>43</v>
      </c>
      <c r="B115" s="41"/>
      <c r="C115" s="41"/>
      <c r="D115" s="41"/>
      <c r="E115" s="41"/>
      <c r="F115" s="41"/>
      <c r="G115" s="41"/>
      <c r="H115" s="47" t="s">
        <v>5</v>
      </c>
      <c r="I115" s="159" t="s">
        <v>63</v>
      </c>
      <c r="J115" s="153"/>
      <c r="K115" s="154" t="s">
        <v>34</v>
      </c>
      <c r="L115" s="155"/>
      <c r="M115" s="155"/>
      <c r="N115" s="155"/>
      <c r="O115" s="155"/>
      <c r="P115" s="155"/>
      <c r="Q115" s="156"/>
      <c r="R115" s="96">
        <v>73100</v>
      </c>
      <c r="S115" s="97"/>
      <c r="T115" s="43">
        <v>1</v>
      </c>
      <c r="U115" s="109">
        <f>ROUND(164000*1.25,-2)</f>
        <v>205000</v>
      </c>
      <c r="V115" s="153"/>
      <c r="W115" s="47">
        <f>U115*1.2</f>
        <v>246000</v>
      </c>
    </row>
    <row r="116" spans="1:23" ht="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8">
      <c r="A117" s="149" t="s">
        <v>45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1:23" ht="18.75" thickBot="1">
      <c r="A118" s="149" t="s">
        <v>35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1:25" ht="42" customHeight="1" thickBot="1">
      <c r="A119" s="49">
        <v>44</v>
      </c>
      <c r="B119" s="50"/>
      <c r="C119" s="50"/>
      <c r="D119" s="50"/>
      <c r="E119" s="50"/>
      <c r="F119" s="50"/>
      <c r="G119" s="48"/>
      <c r="H119" s="51" t="s">
        <v>62</v>
      </c>
      <c r="I119" s="96" t="s">
        <v>64</v>
      </c>
      <c r="J119" s="228"/>
      <c r="K119" s="115" t="s">
        <v>76</v>
      </c>
      <c r="L119" s="116"/>
      <c r="M119" s="116"/>
      <c r="N119" s="116"/>
      <c r="O119" s="117"/>
      <c r="P119" s="54"/>
      <c r="Q119" s="54"/>
      <c r="R119" s="171">
        <v>35600</v>
      </c>
      <c r="S119" s="171"/>
      <c r="T119" s="55">
        <v>1</v>
      </c>
      <c r="U119" s="107">
        <f>ROUND(79400*1.2,-2)</f>
        <v>95300</v>
      </c>
      <c r="V119" s="108"/>
      <c r="W119" s="47">
        <f>U119*1.2</f>
        <v>114360</v>
      </c>
      <c r="Y119" s="93"/>
    </row>
    <row r="120" spans="1:23" ht="90.75" customHeight="1" thickBot="1">
      <c r="A120" s="52">
        <v>45</v>
      </c>
      <c r="B120" s="53"/>
      <c r="C120" s="53"/>
      <c r="D120" s="53"/>
      <c r="E120" s="53"/>
      <c r="F120" s="53"/>
      <c r="G120" s="53"/>
      <c r="H120" s="52" t="s">
        <v>5</v>
      </c>
      <c r="I120" s="229" t="s">
        <v>66</v>
      </c>
      <c r="J120" s="230"/>
      <c r="K120" s="115" t="s">
        <v>76</v>
      </c>
      <c r="L120" s="116"/>
      <c r="M120" s="116"/>
      <c r="N120" s="116"/>
      <c r="O120" s="117"/>
      <c r="P120" s="56"/>
      <c r="Q120" s="56"/>
      <c r="R120" s="56"/>
      <c r="S120" s="56"/>
      <c r="T120" s="56"/>
      <c r="U120" s="111">
        <f>ROUND(59600*1.2,-2)</f>
        <v>71500</v>
      </c>
      <c r="V120" s="112"/>
      <c r="W120" s="47">
        <f>U120*1.2</f>
        <v>85800</v>
      </c>
    </row>
    <row r="121" spans="1:23" ht="18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5"/>
    </row>
  </sheetData>
  <sheetProtection/>
  <mergeCells count="308">
    <mergeCell ref="K114:Q114"/>
    <mergeCell ref="I63:J63"/>
    <mergeCell ref="U64:V64"/>
    <mergeCell ref="I65:J65"/>
    <mergeCell ref="K65:Q65"/>
    <mergeCell ref="R64:S64"/>
    <mergeCell ref="U112:V112"/>
    <mergeCell ref="I107:J107"/>
    <mergeCell ref="K107:Q107"/>
    <mergeCell ref="R107:S107"/>
    <mergeCell ref="L4:W4"/>
    <mergeCell ref="L5:W5"/>
    <mergeCell ref="L3:W3"/>
    <mergeCell ref="A99:W99"/>
    <mergeCell ref="A68:W68"/>
    <mergeCell ref="A54:W54"/>
    <mergeCell ref="A55:W55"/>
    <mergeCell ref="A66:S66"/>
    <mergeCell ref="A69:W69"/>
    <mergeCell ref="A52:W52"/>
    <mergeCell ref="A32:W32"/>
    <mergeCell ref="R31:S31"/>
    <mergeCell ref="U31:V31"/>
    <mergeCell ref="A31:H31"/>
    <mergeCell ref="I31:J31"/>
    <mergeCell ref="K31:N31"/>
    <mergeCell ref="O31:Q31"/>
    <mergeCell ref="A121:V121"/>
    <mergeCell ref="R119:S119"/>
    <mergeCell ref="U119:V119"/>
    <mergeCell ref="I119:J119"/>
    <mergeCell ref="I120:J120"/>
    <mergeCell ref="U120:V120"/>
    <mergeCell ref="K120:O120"/>
    <mergeCell ref="K119:O119"/>
    <mergeCell ref="A50:W51"/>
    <mergeCell ref="A49:S49"/>
    <mergeCell ref="A110:W110"/>
    <mergeCell ref="U109:V109"/>
    <mergeCell ref="R105:S105"/>
    <mergeCell ref="U105:V105"/>
    <mergeCell ref="A106:G106"/>
    <mergeCell ref="I106:J106"/>
    <mergeCell ref="K106:Q106"/>
    <mergeCell ref="A53:W53"/>
    <mergeCell ref="A118:W118"/>
    <mergeCell ref="R114:S114"/>
    <mergeCell ref="U114:V114"/>
    <mergeCell ref="I113:J113"/>
    <mergeCell ref="K113:Q113"/>
    <mergeCell ref="R113:S113"/>
    <mergeCell ref="A117:W117"/>
    <mergeCell ref="I115:J115"/>
    <mergeCell ref="K115:Q115"/>
    <mergeCell ref="U115:V115"/>
    <mergeCell ref="R115:S115"/>
    <mergeCell ref="I109:J109"/>
    <mergeCell ref="K109:Q109"/>
    <mergeCell ref="R109:S109"/>
    <mergeCell ref="I112:J112"/>
    <mergeCell ref="K112:Q112"/>
    <mergeCell ref="R112:S112"/>
    <mergeCell ref="A111:W111"/>
    <mergeCell ref="U113:V113"/>
    <mergeCell ref="I114:J114"/>
    <mergeCell ref="U107:V107"/>
    <mergeCell ref="I108:J108"/>
    <mergeCell ref="K108:Q108"/>
    <mergeCell ref="R108:S108"/>
    <mergeCell ref="U108:V108"/>
    <mergeCell ref="R106:S106"/>
    <mergeCell ref="U106:V106"/>
    <mergeCell ref="A105:G105"/>
    <mergeCell ref="I105:J105"/>
    <mergeCell ref="K105:Q105"/>
    <mergeCell ref="U103:V103"/>
    <mergeCell ref="A104:G104"/>
    <mergeCell ref="I104:J104"/>
    <mergeCell ref="K104:Q104"/>
    <mergeCell ref="R104:S104"/>
    <mergeCell ref="U104:V104"/>
    <mergeCell ref="U101:V101"/>
    <mergeCell ref="A102:G102"/>
    <mergeCell ref="I102:J102"/>
    <mergeCell ref="K102:Q102"/>
    <mergeCell ref="R102:S102"/>
    <mergeCell ref="U102:V102"/>
    <mergeCell ref="A101:G101"/>
    <mergeCell ref="H101:H109"/>
    <mergeCell ref="I101:J101"/>
    <mergeCell ref="R103:S103"/>
    <mergeCell ref="R100:S100"/>
    <mergeCell ref="K101:Q101"/>
    <mergeCell ref="A103:G103"/>
    <mergeCell ref="I103:J103"/>
    <mergeCell ref="K103:Q103"/>
    <mergeCell ref="R101:S101"/>
    <mergeCell ref="U100:V100"/>
    <mergeCell ref="A97:W97"/>
    <mergeCell ref="A98:W98"/>
    <mergeCell ref="A93:S93"/>
    <mergeCell ref="A96:V96"/>
    <mergeCell ref="A94:W94"/>
    <mergeCell ref="A95:W95"/>
    <mergeCell ref="A100:G100"/>
    <mergeCell ref="I100:J100"/>
    <mergeCell ref="K100:Q100"/>
    <mergeCell ref="A90:S90"/>
    <mergeCell ref="A91:W91"/>
    <mergeCell ref="A92:W92"/>
    <mergeCell ref="A87:S87"/>
    <mergeCell ref="I88:J88"/>
    <mergeCell ref="K88:Q88"/>
    <mergeCell ref="R88:S88"/>
    <mergeCell ref="A82:W82"/>
    <mergeCell ref="A83:W83"/>
    <mergeCell ref="A84:W84"/>
    <mergeCell ref="U88:V88"/>
    <mergeCell ref="I85:J85"/>
    <mergeCell ref="K85:Q85"/>
    <mergeCell ref="R85:S85"/>
    <mergeCell ref="U85:V85"/>
    <mergeCell ref="A81:W81"/>
    <mergeCell ref="I78:J79"/>
    <mergeCell ref="K78:Q79"/>
    <mergeCell ref="U78:V79"/>
    <mergeCell ref="W78:W79"/>
    <mergeCell ref="H78:H79"/>
    <mergeCell ref="R78:S78"/>
    <mergeCell ref="T78:T79"/>
    <mergeCell ref="R79:S79"/>
    <mergeCell ref="K73:O74"/>
    <mergeCell ref="C71:H74"/>
    <mergeCell ref="I73:J73"/>
    <mergeCell ref="I74:J74"/>
    <mergeCell ref="A76:W76"/>
    <mergeCell ref="A77:W77"/>
    <mergeCell ref="T71:T72"/>
    <mergeCell ref="I72:J72"/>
    <mergeCell ref="R72:S72"/>
    <mergeCell ref="U72:V72"/>
    <mergeCell ref="K71:Q72"/>
    <mergeCell ref="U71:V71"/>
    <mergeCell ref="U73:V73"/>
    <mergeCell ref="U62:V62"/>
    <mergeCell ref="A70:S70"/>
    <mergeCell ref="I71:J71"/>
    <mergeCell ref="R71:S71"/>
    <mergeCell ref="U65:V65"/>
    <mergeCell ref="H57:H65"/>
    <mergeCell ref="A67:W67"/>
    <mergeCell ref="I64:J64"/>
    <mergeCell ref="K64:Q64"/>
    <mergeCell ref="A62:G62"/>
    <mergeCell ref="I62:J62"/>
    <mergeCell ref="K62:Q62"/>
    <mergeCell ref="R62:S62"/>
    <mergeCell ref="R61:S61"/>
    <mergeCell ref="R65:S65"/>
    <mergeCell ref="R63:S63"/>
    <mergeCell ref="K63:Q63"/>
    <mergeCell ref="U59:V59"/>
    <mergeCell ref="U63:V63"/>
    <mergeCell ref="T63:T65"/>
    <mergeCell ref="K59:Q59"/>
    <mergeCell ref="R59:S59"/>
    <mergeCell ref="A60:G60"/>
    <mergeCell ref="I60:J60"/>
    <mergeCell ref="K60:Q60"/>
    <mergeCell ref="R60:S60"/>
    <mergeCell ref="T60:T62"/>
    <mergeCell ref="U60:V60"/>
    <mergeCell ref="A61:G61"/>
    <mergeCell ref="I61:J61"/>
    <mergeCell ref="U61:V61"/>
    <mergeCell ref="K61:Q61"/>
    <mergeCell ref="U57:V57"/>
    <mergeCell ref="A58:G58"/>
    <mergeCell ref="I58:J58"/>
    <mergeCell ref="K58:Q58"/>
    <mergeCell ref="R58:S58"/>
    <mergeCell ref="U58:V58"/>
    <mergeCell ref="A57:G57"/>
    <mergeCell ref="I56:J56"/>
    <mergeCell ref="K56:Q56"/>
    <mergeCell ref="R56:S56"/>
    <mergeCell ref="T57:T59"/>
    <mergeCell ref="I57:J57"/>
    <mergeCell ref="K57:Q57"/>
    <mergeCell ref="R57:S57"/>
    <mergeCell ref="A59:G59"/>
    <mergeCell ref="I59:J59"/>
    <mergeCell ref="U56:V56"/>
    <mergeCell ref="A56:G56"/>
    <mergeCell ref="I47:J47"/>
    <mergeCell ref="R47:S47"/>
    <mergeCell ref="T47:T48"/>
    <mergeCell ref="U47:V47"/>
    <mergeCell ref="I48:J48"/>
    <mergeCell ref="R48:S48"/>
    <mergeCell ref="H47:H48"/>
    <mergeCell ref="K47:Q48"/>
    <mergeCell ref="I41:J41"/>
    <mergeCell ref="K41:Q41"/>
    <mergeCell ref="R41:S41"/>
    <mergeCell ref="U41:V41"/>
    <mergeCell ref="U48:V48"/>
    <mergeCell ref="A42:S42"/>
    <mergeCell ref="A43:W43"/>
    <mergeCell ref="A44:W44"/>
    <mergeCell ref="A45:W45"/>
    <mergeCell ref="A46:W46"/>
    <mergeCell ref="A40:W40"/>
    <mergeCell ref="A39:W39"/>
    <mergeCell ref="T35:T37"/>
    <mergeCell ref="U35:V35"/>
    <mergeCell ref="I36:J36"/>
    <mergeCell ref="K36:Q36"/>
    <mergeCell ref="R36:S36"/>
    <mergeCell ref="U36:V36"/>
    <mergeCell ref="I37:J37"/>
    <mergeCell ref="K37:Q37"/>
    <mergeCell ref="R37:S37"/>
    <mergeCell ref="U37:V37"/>
    <mergeCell ref="A34:S34"/>
    <mergeCell ref="I35:J35"/>
    <mergeCell ref="K35:Q35"/>
    <mergeCell ref="R35:S35"/>
    <mergeCell ref="A33:W33"/>
    <mergeCell ref="I30:J30"/>
    <mergeCell ref="K30:Q30"/>
    <mergeCell ref="R30:S30"/>
    <mergeCell ref="U30:V30"/>
    <mergeCell ref="H19:H30"/>
    <mergeCell ref="R20:S20"/>
    <mergeCell ref="U22:V22"/>
    <mergeCell ref="A23:G23"/>
    <mergeCell ref="U28:V28"/>
    <mergeCell ref="K29:Q29"/>
    <mergeCell ref="R29:S29"/>
    <mergeCell ref="U29:V29"/>
    <mergeCell ref="I28:J28"/>
    <mergeCell ref="K28:Q28"/>
    <mergeCell ref="R28:S28"/>
    <mergeCell ref="I29:J29"/>
    <mergeCell ref="U26:V26"/>
    <mergeCell ref="I27:J27"/>
    <mergeCell ref="K27:Q27"/>
    <mergeCell ref="R27:S27"/>
    <mergeCell ref="U27:V27"/>
    <mergeCell ref="I26:J26"/>
    <mergeCell ref="K26:Q26"/>
    <mergeCell ref="R26:S26"/>
    <mergeCell ref="U24:V24"/>
    <mergeCell ref="I25:J25"/>
    <mergeCell ref="K25:Q25"/>
    <mergeCell ref="R25:S25"/>
    <mergeCell ref="U25:V25"/>
    <mergeCell ref="K24:Q24"/>
    <mergeCell ref="R24:S24"/>
    <mergeCell ref="U23:V23"/>
    <mergeCell ref="A22:G22"/>
    <mergeCell ref="I22:J22"/>
    <mergeCell ref="K22:Q22"/>
    <mergeCell ref="R22:S22"/>
    <mergeCell ref="U20:V20"/>
    <mergeCell ref="A21:G21"/>
    <mergeCell ref="I21:J21"/>
    <mergeCell ref="K21:Q21"/>
    <mergeCell ref="R21:S21"/>
    <mergeCell ref="U21:V21"/>
    <mergeCell ref="A20:G20"/>
    <mergeCell ref="I20:J20"/>
    <mergeCell ref="K20:Q20"/>
    <mergeCell ref="A8:S8"/>
    <mergeCell ref="K17:N17"/>
    <mergeCell ref="O17:Q17"/>
    <mergeCell ref="I17:J17"/>
    <mergeCell ref="R17:S17"/>
    <mergeCell ref="A15:W15"/>
    <mergeCell ref="K19:Q19"/>
    <mergeCell ref="R19:S19"/>
    <mergeCell ref="A24:G24"/>
    <mergeCell ref="I24:J24"/>
    <mergeCell ref="A19:G19"/>
    <mergeCell ref="I19:J19"/>
    <mergeCell ref="I23:J23"/>
    <mergeCell ref="K23:Q23"/>
    <mergeCell ref="R23:S23"/>
    <mergeCell ref="A14:W14"/>
    <mergeCell ref="A12:V12"/>
    <mergeCell ref="A13:S13"/>
    <mergeCell ref="A17:H17"/>
    <mergeCell ref="A18:G18"/>
    <mergeCell ref="I18:J18"/>
    <mergeCell ref="K18:Q18"/>
    <mergeCell ref="U17:V17"/>
    <mergeCell ref="A16:W16"/>
    <mergeCell ref="U74:V74"/>
    <mergeCell ref="A11:W11"/>
    <mergeCell ref="U6:W6"/>
    <mergeCell ref="A6:O6"/>
    <mergeCell ref="A7:W7"/>
    <mergeCell ref="A9:W9"/>
    <mergeCell ref="A10:W10"/>
    <mergeCell ref="R18:S18"/>
    <mergeCell ref="U18:V18"/>
    <mergeCell ref="U19:V19"/>
  </mergeCells>
  <printOptions/>
  <pageMargins left="0.69" right="0.1968503937007874" top="0.2" bottom="0.23" header="0.16" footer="0.23"/>
  <pageSetup horizontalDpi="600" verticalDpi="600" orientation="portrait" paperSize="9" scale="86" r:id="rId1"/>
  <rowBreaks count="2" manualBreakCount="2">
    <brk id="42" max="22" man="1"/>
    <brk id="85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122"/>
  <sheetViews>
    <sheetView zoomScaleSheetLayoutView="100" zoomScalePageLayoutView="0" workbookViewId="0" topLeftCell="A108">
      <selection activeCell="K110" sqref="K110:Q110"/>
    </sheetView>
  </sheetViews>
  <sheetFormatPr defaultColWidth="9.00390625" defaultRowHeight="12.75" outlineLevelCol="1"/>
  <cols>
    <col min="1" max="1" width="6.25390625" style="0" customWidth="1"/>
    <col min="2" max="7" width="9.125" style="0" hidden="1" customWidth="1"/>
    <col min="8" max="8" width="14.25390625" style="0" customWidth="1"/>
    <col min="9" max="9" width="5.75390625" style="0" customWidth="1"/>
    <col min="10" max="10" width="11.00390625" style="0" customWidth="1"/>
    <col min="11" max="11" width="6.125" style="0" customWidth="1"/>
    <col min="12" max="12" width="7.125" style="0" customWidth="1"/>
    <col min="13" max="13" width="7.75390625" style="0" customWidth="1"/>
    <col min="14" max="14" width="2.875" style="0" customWidth="1"/>
    <col min="15" max="15" width="2.375" style="0" customWidth="1"/>
    <col min="16" max="17" width="9.125" style="0" hidden="1" customWidth="1"/>
    <col min="18" max="20" width="9.125" style="0" hidden="1" customWidth="1" outlineLevel="1"/>
    <col min="21" max="21" width="9.125" style="0" customWidth="1" collapsed="1"/>
    <col min="22" max="22" width="9.875" style="0" customWidth="1"/>
    <col min="23" max="23" width="14.875" style="0" customWidth="1"/>
    <col min="24" max="24" width="10.75390625" style="0" bestFit="1" customWidth="1"/>
  </cols>
  <sheetData>
    <row r="1" spans="12:23" ht="12.75">
      <c r="L1" s="193" t="s">
        <v>95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2:23" ht="12.75">
      <c r="L2" s="194" t="s">
        <v>86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2:23" ht="12.75">
      <c r="L3" s="193" t="s">
        <v>89</v>
      </c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2:23" ht="12.75">
      <c r="L4" s="193" t="s">
        <v>90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12:23" ht="12.75">
      <c r="L5" s="195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</row>
    <row r="6" spans="1:23" ht="23.25" customHeight="1">
      <c r="A6" s="191" t="s">
        <v>38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76"/>
      <c r="Q6" s="76"/>
      <c r="R6" s="76"/>
      <c r="S6" s="76"/>
      <c r="T6" s="76"/>
      <c r="U6" s="190" t="s">
        <v>92</v>
      </c>
      <c r="V6" s="190"/>
      <c r="W6" s="190"/>
    </row>
    <row r="7" spans="1:23" ht="49.5" customHeight="1">
      <c r="A7" s="142" t="s">
        <v>41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8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6"/>
      <c r="U8" s="60"/>
      <c r="V8" s="60"/>
      <c r="W8" s="60"/>
    </row>
    <row r="9" spans="1:23" ht="18.75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3" ht="18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ht="18">
      <c r="A11" s="142" t="s">
        <v>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ht="18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5"/>
    </row>
    <row r="13" spans="1:23" ht="18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9"/>
      <c r="U13" s="5"/>
      <c r="V13" s="5"/>
      <c r="W13" s="5"/>
    </row>
    <row r="14" spans="1:23" ht="18.75">
      <c r="A14" s="148" t="s">
        <v>31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3" ht="18.75">
      <c r="A15" s="148" t="s">
        <v>46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8">
      <c r="A16" s="149" t="s">
        <v>47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ht="18.75" thickBo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23"/>
      <c r="U17" s="128"/>
      <c r="V17" s="128"/>
      <c r="W17" s="5"/>
    </row>
    <row r="18" spans="1:24" ht="90.75" thickBot="1">
      <c r="A18" s="136" t="s">
        <v>1</v>
      </c>
      <c r="B18" s="138"/>
      <c r="C18" s="138"/>
      <c r="D18" s="138"/>
      <c r="E18" s="138"/>
      <c r="F18" s="138"/>
      <c r="G18" s="137"/>
      <c r="H18" s="74" t="s">
        <v>2</v>
      </c>
      <c r="I18" s="136" t="s">
        <v>3</v>
      </c>
      <c r="J18" s="137"/>
      <c r="K18" s="136" t="s">
        <v>4</v>
      </c>
      <c r="L18" s="138"/>
      <c r="M18" s="138"/>
      <c r="N18" s="138"/>
      <c r="O18" s="138"/>
      <c r="P18" s="138"/>
      <c r="Q18" s="139"/>
      <c r="R18" s="140" t="s">
        <v>17</v>
      </c>
      <c r="S18" s="139"/>
      <c r="T18" s="75" t="s">
        <v>27</v>
      </c>
      <c r="U18" s="146" t="s">
        <v>39</v>
      </c>
      <c r="V18" s="236"/>
      <c r="W18" s="74" t="s">
        <v>43</v>
      </c>
      <c r="X18" s="3"/>
    </row>
    <row r="19" spans="1:24" ht="18.75">
      <c r="A19" s="143">
        <v>1</v>
      </c>
      <c r="B19" s="144"/>
      <c r="C19" s="144"/>
      <c r="D19" s="144"/>
      <c r="E19" s="144"/>
      <c r="F19" s="144"/>
      <c r="G19" s="145"/>
      <c r="H19" s="133" t="s">
        <v>48</v>
      </c>
      <c r="I19" s="102">
        <v>1</v>
      </c>
      <c r="J19" s="103"/>
      <c r="K19" s="102"/>
      <c r="L19" s="129"/>
      <c r="M19" s="129"/>
      <c r="N19" s="129"/>
      <c r="O19" s="129"/>
      <c r="P19" s="129"/>
      <c r="Q19" s="130"/>
      <c r="R19" s="131"/>
      <c r="S19" s="129"/>
      <c r="T19" s="17"/>
      <c r="U19" s="102">
        <f>ROUND(U20*1.2,-2)</f>
        <v>251300</v>
      </c>
      <c r="V19" s="129"/>
      <c r="W19" s="61">
        <f>U19*1.2</f>
        <v>301560</v>
      </c>
      <c r="X19" s="4"/>
    </row>
    <row r="20" spans="1:25" ht="18.75">
      <c r="A20" s="121">
        <v>2</v>
      </c>
      <c r="B20" s="122"/>
      <c r="C20" s="122"/>
      <c r="D20" s="122"/>
      <c r="E20" s="122"/>
      <c r="F20" s="122"/>
      <c r="G20" s="123"/>
      <c r="H20" s="134"/>
      <c r="I20" s="113">
        <v>2</v>
      </c>
      <c r="J20" s="114"/>
      <c r="K20" s="124" t="s">
        <v>21</v>
      </c>
      <c r="L20" s="125"/>
      <c r="M20" s="125"/>
      <c r="N20" s="125"/>
      <c r="O20" s="125"/>
      <c r="P20" s="125"/>
      <c r="Q20" s="126"/>
      <c r="R20" s="127">
        <v>79800</v>
      </c>
      <c r="S20" s="128"/>
      <c r="T20" s="24"/>
      <c r="U20" s="113">
        <f>ROUND(182100*1.15,-2)</f>
        <v>209400</v>
      </c>
      <c r="V20" s="128"/>
      <c r="W20" s="62">
        <f aca="true" t="shared" si="0" ref="W20:W30">U20*1.2</f>
        <v>251280</v>
      </c>
      <c r="X20" s="4"/>
      <c r="Y20" s="93"/>
    </row>
    <row r="21" spans="1:25" ht="18.75" thickBot="1">
      <c r="A21" s="121">
        <v>3</v>
      </c>
      <c r="B21" s="122"/>
      <c r="C21" s="122"/>
      <c r="D21" s="122"/>
      <c r="E21" s="122"/>
      <c r="F21" s="122"/>
      <c r="G21" s="123"/>
      <c r="H21" s="134"/>
      <c r="I21" s="113">
        <v>3</v>
      </c>
      <c r="J21" s="114"/>
      <c r="K21" s="113"/>
      <c r="L21" s="128"/>
      <c r="M21" s="128"/>
      <c r="N21" s="128"/>
      <c r="O21" s="128"/>
      <c r="P21" s="128"/>
      <c r="Q21" s="132"/>
      <c r="R21" s="127"/>
      <c r="S21" s="128"/>
      <c r="T21" s="25"/>
      <c r="U21" s="113">
        <f>ROUND(U20*0.8,-2)</f>
        <v>167500</v>
      </c>
      <c r="V21" s="128"/>
      <c r="W21" s="63">
        <f t="shared" si="0"/>
        <v>201000</v>
      </c>
      <c r="Y21" s="93"/>
    </row>
    <row r="22" spans="1:25" ht="18.75" customHeight="1" hidden="1" thickBot="1">
      <c r="A22" s="121">
        <v>4</v>
      </c>
      <c r="B22" s="122"/>
      <c r="C22" s="122"/>
      <c r="D22" s="122"/>
      <c r="E22" s="122"/>
      <c r="F22" s="122"/>
      <c r="G22" s="123"/>
      <c r="H22" s="134"/>
      <c r="I22" s="102">
        <v>1</v>
      </c>
      <c r="J22" s="103"/>
      <c r="K22" s="102"/>
      <c r="L22" s="129"/>
      <c r="M22" s="129"/>
      <c r="N22" s="129"/>
      <c r="O22" s="129"/>
      <c r="P22" s="129"/>
      <c r="Q22" s="130"/>
      <c r="R22" s="131">
        <v>72100</v>
      </c>
      <c r="S22" s="129"/>
      <c r="T22" s="17"/>
      <c r="U22" s="102">
        <f>ROUND(U23*1.2,-2)</f>
        <v>144400</v>
      </c>
      <c r="V22" s="129"/>
      <c r="W22" s="63">
        <f t="shared" si="0"/>
        <v>173280</v>
      </c>
      <c r="Y22" s="93"/>
    </row>
    <row r="23" spans="1:25" ht="18.75" customHeight="1" hidden="1" thickBot="1">
      <c r="A23" s="121">
        <v>5</v>
      </c>
      <c r="B23" s="122"/>
      <c r="C23" s="122"/>
      <c r="D23" s="122"/>
      <c r="E23" s="122"/>
      <c r="F23" s="122"/>
      <c r="G23" s="123"/>
      <c r="H23" s="134"/>
      <c r="I23" s="113">
        <v>2</v>
      </c>
      <c r="J23" s="114"/>
      <c r="K23" s="124" t="s">
        <v>6</v>
      </c>
      <c r="L23" s="125"/>
      <c r="M23" s="125"/>
      <c r="N23" s="125"/>
      <c r="O23" s="125"/>
      <c r="P23" s="125"/>
      <c r="Q23" s="126"/>
      <c r="R23" s="127">
        <v>60100</v>
      </c>
      <c r="S23" s="128"/>
      <c r="T23" s="24">
        <v>1.15</v>
      </c>
      <c r="U23" s="113">
        <f>100300*1.2</f>
        <v>120360</v>
      </c>
      <c r="V23" s="128"/>
      <c r="W23" s="63">
        <f t="shared" si="0"/>
        <v>144432</v>
      </c>
      <c r="Y23" s="93"/>
    </row>
    <row r="24" spans="1:25" ht="18.75" customHeight="1" hidden="1" thickBot="1">
      <c r="A24" s="121">
        <v>6</v>
      </c>
      <c r="B24" s="122"/>
      <c r="C24" s="122"/>
      <c r="D24" s="122"/>
      <c r="E24" s="122"/>
      <c r="F24" s="122"/>
      <c r="G24" s="123"/>
      <c r="H24" s="134"/>
      <c r="I24" s="100">
        <v>3</v>
      </c>
      <c r="J24" s="101"/>
      <c r="K24" s="100"/>
      <c r="L24" s="118"/>
      <c r="M24" s="118"/>
      <c r="N24" s="118"/>
      <c r="O24" s="118"/>
      <c r="P24" s="118"/>
      <c r="Q24" s="119"/>
      <c r="R24" s="120">
        <v>48100</v>
      </c>
      <c r="S24" s="118"/>
      <c r="T24" s="27"/>
      <c r="U24" s="113">
        <f>ROUND(U23*0.8,-2)</f>
        <v>96300</v>
      </c>
      <c r="V24" s="128"/>
      <c r="W24" s="63">
        <f t="shared" si="0"/>
        <v>115560</v>
      </c>
      <c r="Y24" s="93"/>
    </row>
    <row r="25" spans="1:25" ht="18">
      <c r="A25" s="18">
        <v>4</v>
      </c>
      <c r="B25" s="19"/>
      <c r="C25" s="19"/>
      <c r="D25" s="19"/>
      <c r="E25" s="19"/>
      <c r="F25" s="19"/>
      <c r="G25" s="20"/>
      <c r="H25" s="134"/>
      <c r="I25" s="102">
        <v>1</v>
      </c>
      <c r="J25" s="103"/>
      <c r="K25" s="102"/>
      <c r="L25" s="129"/>
      <c r="M25" s="129"/>
      <c r="N25" s="129"/>
      <c r="O25" s="129"/>
      <c r="P25" s="129"/>
      <c r="Q25" s="130"/>
      <c r="R25" s="131">
        <v>85600</v>
      </c>
      <c r="S25" s="129"/>
      <c r="T25" s="17"/>
      <c r="U25" s="102">
        <f>ROUND(U26*1.2,-2)</f>
        <v>395900</v>
      </c>
      <c r="V25" s="129"/>
      <c r="W25" s="63">
        <f t="shared" si="0"/>
        <v>475080</v>
      </c>
      <c r="Y25" s="93"/>
    </row>
    <row r="26" spans="1:25" ht="18">
      <c r="A26" s="18">
        <v>5</v>
      </c>
      <c r="B26" s="19"/>
      <c r="C26" s="19"/>
      <c r="D26" s="19"/>
      <c r="E26" s="19"/>
      <c r="F26" s="19"/>
      <c r="G26" s="20"/>
      <c r="H26" s="134"/>
      <c r="I26" s="113">
        <v>2</v>
      </c>
      <c r="J26" s="114"/>
      <c r="K26" s="124" t="s">
        <v>11</v>
      </c>
      <c r="L26" s="125"/>
      <c r="M26" s="125"/>
      <c r="N26" s="125"/>
      <c r="O26" s="125"/>
      <c r="P26" s="125"/>
      <c r="Q26" s="126"/>
      <c r="R26" s="127">
        <v>71300</v>
      </c>
      <c r="S26" s="128"/>
      <c r="T26" s="24">
        <v>1.18</v>
      </c>
      <c r="U26" s="113">
        <f>ROUND(308300*1.07,-2)</f>
        <v>329900</v>
      </c>
      <c r="V26" s="128"/>
      <c r="W26" s="62">
        <f t="shared" si="0"/>
        <v>395880</v>
      </c>
      <c r="Y26" s="93"/>
    </row>
    <row r="27" spans="1:25" ht="18.75" thickBot="1">
      <c r="A27" s="18">
        <v>6</v>
      </c>
      <c r="B27" s="19"/>
      <c r="C27" s="19"/>
      <c r="D27" s="19"/>
      <c r="E27" s="19"/>
      <c r="F27" s="19"/>
      <c r="G27" s="20"/>
      <c r="H27" s="134"/>
      <c r="I27" s="100">
        <v>3</v>
      </c>
      <c r="J27" s="101"/>
      <c r="K27" s="100"/>
      <c r="L27" s="118"/>
      <c r="M27" s="118"/>
      <c r="N27" s="118"/>
      <c r="O27" s="118"/>
      <c r="P27" s="118"/>
      <c r="Q27" s="119"/>
      <c r="R27" s="120">
        <v>57000</v>
      </c>
      <c r="S27" s="118"/>
      <c r="T27" s="25"/>
      <c r="U27" s="100">
        <f>ROUND(U26*0.8,-2)</f>
        <v>263900</v>
      </c>
      <c r="V27" s="118"/>
      <c r="W27" s="63">
        <f t="shared" si="0"/>
        <v>316680</v>
      </c>
      <c r="Y27" s="93"/>
    </row>
    <row r="28" spans="1:25" ht="18">
      <c r="A28" s="18">
        <v>7</v>
      </c>
      <c r="B28" s="19"/>
      <c r="C28" s="19"/>
      <c r="D28" s="19"/>
      <c r="E28" s="19"/>
      <c r="F28" s="19"/>
      <c r="G28" s="20"/>
      <c r="H28" s="134"/>
      <c r="I28" s="102">
        <v>1</v>
      </c>
      <c r="J28" s="103"/>
      <c r="K28" s="102"/>
      <c r="L28" s="129"/>
      <c r="M28" s="129"/>
      <c r="N28" s="129"/>
      <c r="O28" s="129"/>
      <c r="P28" s="129"/>
      <c r="Q28" s="130"/>
      <c r="R28" s="131">
        <v>109100</v>
      </c>
      <c r="S28" s="129"/>
      <c r="T28" s="24">
        <v>1.2</v>
      </c>
      <c r="U28" s="102">
        <f>ROUND(U29*1.2,-2)</f>
        <v>500900</v>
      </c>
      <c r="V28" s="129"/>
      <c r="W28" s="63">
        <f t="shared" si="0"/>
        <v>601080</v>
      </c>
      <c r="Y28" s="93"/>
    </row>
    <row r="29" spans="1:25" ht="18">
      <c r="A29" s="18">
        <v>8</v>
      </c>
      <c r="B29" s="19"/>
      <c r="C29" s="19"/>
      <c r="D29" s="19"/>
      <c r="E29" s="19"/>
      <c r="F29" s="19"/>
      <c r="G29" s="20"/>
      <c r="H29" s="134"/>
      <c r="I29" s="113">
        <v>2</v>
      </c>
      <c r="J29" s="114"/>
      <c r="K29" s="124" t="s">
        <v>7</v>
      </c>
      <c r="L29" s="125"/>
      <c r="M29" s="125"/>
      <c r="N29" s="125"/>
      <c r="O29" s="125"/>
      <c r="P29" s="125"/>
      <c r="Q29" s="126"/>
      <c r="R29" s="127">
        <v>90900</v>
      </c>
      <c r="S29" s="128"/>
      <c r="T29" s="24"/>
      <c r="U29" s="113">
        <f>ROUND(347800*1.2,-2)</f>
        <v>417400</v>
      </c>
      <c r="V29" s="128"/>
      <c r="W29" s="63">
        <f t="shared" si="0"/>
        <v>500880</v>
      </c>
      <c r="Y29" s="93"/>
    </row>
    <row r="30" spans="1:23" ht="18.75" thickBot="1">
      <c r="A30" s="28">
        <v>9</v>
      </c>
      <c r="B30" s="29"/>
      <c r="C30" s="29"/>
      <c r="D30" s="29"/>
      <c r="E30" s="29"/>
      <c r="F30" s="29"/>
      <c r="G30" s="30"/>
      <c r="H30" s="135"/>
      <c r="I30" s="100">
        <v>3</v>
      </c>
      <c r="J30" s="101"/>
      <c r="K30" s="100"/>
      <c r="L30" s="118"/>
      <c r="M30" s="118"/>
      <c r="N30" s="118"/>
      <c r="O30" s="118"/>
      <c r="P30" s="118"/>
      <c r="Q30" s="119"/>
      <c r="R30" s="120">
        <v>72700</v>
      </c>
      <c r="S30" s="118"/>
      <c r="T30" s="25"/>
      <c r="U30" s="100">
        <f>ROUND(U29*0.8,-2)</f>
        <v>333900</v>
      </c>
      <c r="V30" s="118"/>
      <c r="W30" s="64">
        <f t="shared" si="0"/>
        <v>400680</v>
      </c>
    </row>
    <row r="31" spans="1:23" ht="18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23"/>
      <c r="U31" s="128"/>
      <c r="V31" s="128"/>
      <c r="W31" s="5"/>
    </row>
    <row r="32" spans="1:23" ht="18.75">
      <c r="A32" s="168" t="s">
        <v>77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ht="18">
      <c r="A33" s="149" t="s">
        <v>69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23" ht="18.75" thickBo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23"/>
      <c r="U34" s="5"/>
      <c r="V34" s="5"/>
      <c r="W34" s="5"/>
    </row>
    <row r="35" spans="1:23" ht="18">
      <c r="A35" s="13">
        <v>10</v>
      </c>
      <c r="B35" s="14"/>
      <c r="C35" s="14"/>
      <c r="D35" s="14"/>
      <c r="E35" s="14"/>
      <c r="F35" s="14"/>
      <c r="G35" s="15"/>
      <c r="H35" s="16"/>
      <c r="I35" s="102">
        <v>1</v>
      </c>
      <c r="J35" s="103"/>
      <c r="K35" s="102"/>
      <c r="L35" s="129"/>
      <c r="M35" s="129"/>
      <c r="N35" s="129"/>
      <c r="O35" s="129"/>
      <c r="P35" s="129"/>
      <c r="Q35" s="130"/>
      <c r="R35" s="131">
        <v>121000</v>
      </c>
      <c r="S35" s="129"/>
      <c r="T35" s="169">
        <v>1.2</v>
      </c>
      <c r="U35" s="102">
        <f>ROUND(U36*1.2,-2)</f>
        <v>546200</v>
      </c>
      <c r="V35" s="129"/>
      <c r="W35" s="31">
        <f>U35*1.2</f>
        <v>655440</v>
      </c>
    </row>
    <row r="36" spans="1:23" ht="18">
      <c r="A36" s="18">
        <v>11</v>
      </c>
      <c r="B36" s="19"/>
      <c r="C36" s="19"/>
      <c r="D36" s="19"/>
      <c r="E36" s="19"/>
      <c r="F36" s="19"/>
      <c r="G36" s="20"/>
      <c r="H36" s="21" t="s">
        <v>49</v>
      </c>
      <c r="I36" s="113">
        <v>2</v>
      </c>
      <c r="J36" s="114"/>
      <c r="K36" s="124" t="s">
        <v>7</v>
      </c>
      <c r="L36" s="125"/>
      <c r="M36" s="125"/>
      <c r="N36" s="125"/>
      <c r="O36" s="125"/>
      <c r="P36" s="125"/>
      <c r="Q36" s="126"/>
      <c r="R36" s="127">
        <v>100800</v>
      </c>
      <c r="S36" s="128"/>
      <c r="T36" s="172"/>
      <c r="U36" s="113">
        <f>ROUND(379300*1.2,-2)</f>
        <v>455200</v>
      </c>
      <c r="V36" s="128"/>
      <c r="W36" s="57">
        <f>U36*1.2</f>
        <v>546240</v>
      </c>
    </row>
    <row r="37" spans="1:23" ht="18.75" thickBot="1">
      <c r="A37" s="28">
        <v>12</v>
      </c>
      <c r="B37" s="29"/>
      <c r="C37" s="29"/>
      <c r="D37" s="29"/>
      <c r="E37" s="29"/>
      <c r="F37" s="29"/>
      <c r="G37" s="30"/>
      <c r="H37" s="26"/>
      <c r="I37" s="100">
        <v>3</v>
      </c>
      <c r="J37" s="101"/>
      <c r="K37" s="100"/>
      <c r="L37" s="118"/>
      <c r="M37" s="118"/>
      <c r="N37" s="118"/>
      <c r="O37" s="118"/>
      <c r="P37" s="118"/>
      <c r="Q37" s="119"/>
      <c r="R37" s="120">
        <v>80600</v>
      </c>
      <c r="S37" s="118"/>
      <c r="T37" s="170"/>
      <c r="U37" s="100">
        <f>ROUND(U36*0.8,-2)</f>
        <v>364200</v>
      </c>
      <c r="V37" s="118"/>
      <c r="W37" s="33">
        <f>U37*1.2</f>
        <v>437040</v>
      </c>
    </row>
    <row r="38" spans="1:23" ht="48.75" customHeight="1">
      <c r="A38" s="202" t="s">
        <v>70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</row>
    <row r="39" spans="1:23" ht="27.75" customHeight="1" thickBot="1">
      <c r="A39" s="233" t="s">
        <v>50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5"/>
    </row>
    <row r="40" spans="1:25" ht="36" customHeight="1" thickBot="1">
      <c r="A40" s="46">
        <v>13</v>
      </c>
      <c r="B40" s="72"/>
      <c r="C40" s="72"/>
      <c r="D40" s="72"/>
      <c r="E40" s="72"/>
      <c r="F40" s="72"/>
      <c r="G40" s="58"/>
      <c r="H40" s="46" t="s">
        <v>51</v>
      </c>
      <c r="I40" s="178" t="s">
        <v>52</v>
      </c>
      <c r="J40" s="179"/>
      <c r="K40" s="178" t="s">
        <v>84</v>
      </c>
      <c r="L40" s="180"/>
      <c r="M40" s="180"/>
      <c r="N40" s="180"/>
      <c r="O40" s="180"/>
      <c r="P40" s="180"/>
      <c r="Q40" s="179"/>
      <c r="R40" s="107">
        <v>37300</v>
      </c>
      <c r="S40" s="108"/>
      <c r="T40" s="72">
        <v>1</v>
      </c>
      <c r="U40" s="107">
        <f>ROUND(138200*1.1,-2)</f>
        <v>152000</v>
      </c>
      <c r="V40" s="108"/>
      <c r="W40" s="47">
        <f>U40*1.2</f>
        <v>182400</v>
      </c>
      <c r="Y40" s="93"/>
    </row>
    <row r="41" spans="1:23" ht="19.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spans="1:23" ht="18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8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23"/>
      <c r="U43" s="5"/>
      <c r="V43" s="5"/>
      <c r="W43" s="5"/>
    </row>
    <row r="44" spans="1:23" ht="18">
      <c r="A44" s="149" t="s">
        <v>42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</row>
    <row r="45" spans="1:23" ht="19.5" customHeight="1">
      <c r="A45" s="149" t="s">
        <v>22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</row>
    <row r="46" spans="1:23" ht="18">
      <c r="A46" s="149" t="s">
        <v>23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</row>
    <row r="47" spans="1:23" ht="18.75" thickBot="1">
      <c r="A47" s="118" t="s">
        <v>47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</row>
    <row r="48" spans="1:23" ht="18.75" thickBot="1">
      <c r="A48" s="38">
        <v>14</v>
      </c>
      <c r="B48" s="14"/>
      <c r="C48" s="14"/>
      <c r="D48" s="14"/>
      <c r="E48" s="14"/>
      <c r="F48" s="14"/>
      <c r="G48" s="15"/>
      <c r="H48" s="133" t="s">
        <v>5</v>
      </c>
      <c r="I48" s="102">
        <v>2</v>
      </c>
      <c r="J48" s="103"/>
      <c r="K48" s="162" t="s">
        <v>24</v>
      </c>
      <c r="L48" s="163"/>
      <c r="M48" s="163"/>
      <c r="N48" s="163"/>
      <c r="O48" s="163"/>
      <c r="P48" s="163"/>
      <c r="Q48" s="164"/>
      <c r="R48" s="102">
        <v>46900</v>
      </c>
      <c r="S48" s="103"/>
      <c r="T48" s="169">
        <v>1</v>
      </c>
      <c r="U48" s="102">
        <f>ROUND(107600*1.1,-2)</f>
        <v>118400</v>
      </c>
      <c r="V48" s="103"/>
      <c r="W48" s="65">
        <f>U48*1.2</f>
        <v>142080</v>
      </c>
    </row>
    <row r="49" spans="1:23" ht="18.75" thickBot="1">
      <c r="A49" s="39">
        <v>15</v>
      </c>
      <c r="B49" s="29"/>
      <c r="C49" s="29"/>
      <c r="D49" s="29"/>
      <c r="E49" s="29"/>
      <c r="F49" s="29"/>
      <c r="G49" s="30"/>
      <c r="H49" s="135"/>
      <c r="I49" s="100">
        <v>3</v>
      </c>
      <c r="J49" s="101"/>
      <c r="K49" s="165"/>
      <c r="L49" s="166"/>
      <c r="M49" s="166"/>
      <c r="N49" s="166"/>
      <c r="O49" s="166"/>
      <c r="P49" s="166"/>
      <c r="Q49" s="167"/>
      <c r="R49" s="100">
        <v>37500</v>
      </c>
      <c r="S49" s="101"/>
      <c r="T49" s="170"/>
      <c r="U49" s="100">
        <f>ROUND(85900*1.1,-2)</f>
        <v>94500</v>
      </c>
      <c r="V49" s="101"/>
      <c r="W49" s="37">
        <f>U49*1.2</f>
        <v>113400</v>
      </c>
    </row>
    <row r="50" spans="1:23" ht="18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7"/>
      <c r="U50" s="5"/>
      <c r="V50" s="5"/>
      <c r="W50" s="5"/>
    </row>
    <row r="51" spans="1:23" ht="18" customHeight="1">
      <c r="A51" s="187" t="s">
        <v>96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</row>
    <row r="52" spans="1:23" ht="23.2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</row>
    <row r="53" spans="1:23" ht="18">
      <c r="A53" s="142" t="s">
        <v>25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</row>
    <row r="54" spans="1:23" ht="36.75" customHeight="1">
      <c r="A54" s="148" t="s">
        <v>31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</row>
    <row r="55" spans="1:23" ht="18.75">
      <c r="A55" s="148" t="s">
        <v>26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</row>
    <row r="56" spans="1:23" ht="18.75" thickBot="1">
      <c r="A56" s="118" t="s">
        <v>53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</row>
    <row r="57" spans="1:23" ht="94.5" customHeight="1" thickBot="1">
      <c r="A57" s="136" t="s">
        <v>1</v>
      </c>
      <c r="B57" s="138"/>
      <c r="C57" s="138"/>
      <c r="D57" s="138"/>
      <c r="E57" s="138"/>
      <c r="F57" s="138"/>
      <c r="G57" s="137"/>
      <c r="H57" s="74" t="s">
        <v>2</v>
      </c>
      <c r="I57" s="136" t="s">
        <v>3</v>
      </c>
      <c r="J57" s="137"/>
      <c r="K57" s="136" t="s">
        <v>4</v>
      </c>
      <c r="L57" s="138"/>
      <c r="M57" s="138"/>
      <c r="N57" s="138"/>
      <c r="O57" s="138"/>
      <c r="P57" s="138"/>
      <c r="Q57" s="139"/>
      <c r="R57" s="140" t="s">
        <v>17</v>
      </c>
      <c r="S57" s="139"/>
      <c r="T57" s="75" t="s">
        <v>27</v>
      </c>
      <c r="U57" s="146" t="s">
        <v>39</v>
      </c>
      <c r="V57" s="147"/>
      <c r="W57" s="74" t="s">
        <v>43</v>
      </c>
    </row>
    <row r="58" spans="1:23" ht="18.75" thickBot="1">
      <c r="A58" s="143">
        <v>16</v>
      </c>
      <c r="B58" s="144"/>
      <c r="C58" s="144"/>
      <c r="D58" s="144"/>
      <c r="E58" s="144"/>
      <c r="F58" s="144"/>
      <c r="G58" s="145"/>
      <c r="H58" s="173" t="s">
        <v>10</v>
      </c>
      <c r="I58" s="102">
        <v>1</v>
      </c>
      <c r="J58" s="103"/>
      <c r="K58" s="102"/>
      <c r="L58" s="129"/>
      <c r="M58" s="129"/>
      <c r="N58" s="129"/>
      <c r="O58" s="129"/>
      <c r="P58" s="129"/>
      <c r="Q58" s="130"/>
      <c r="R58" s="131">
        <v>52900</v>
      </c>
      <c r="S58" s="129"/>
      <c r="T58" s="169">
        <v>1</v>
      </c>
      <c r="U58" s="102">
        <f>ROUND(U59*1.2,-2)</f>
        <v>205300</v>
      </c>
      <c r="V58" s="103"/>
      <c r="W58" s="65">
        <f aca="true" t="shared" si="1" ref="W58:W66">U58*1.2</f>
        <v>246360</v>
      </c>
    </row>
    <row r="59" spans="1:25" ht="18.75" thickBot="1">
      <c r="A59" s="121">
        <v>17</v>
      </c>
      <c r="B59" s="122"/>
      <c r="C59" s="122"/>
      <c r="D59" s="122"/>
      <c r="E59" s="122"/>
      <c r="F59" s="122"/>
      <c r="G59" s="123"/>
      <c r="H59" s="174"/>
      <c r="I59" s="113">
        <v>2</v>
      </c>
      <c r="J59" s="114"/>
      <c r="K59" s="124" t="s">
        <v>21</v>
      </c>
      <c r="L59" s="125"/>
      <c r="M59" s="125"/>
      <c r="N59" s="125"/>
      <c r="O59" s="125"/>
      <c r="P59" s="125"/>
      <c r="Q59" s="126"/>
      <c r="R59" s="127">
        <v>44100</v>
      </c>
      <c r="S59" s="128"/>
      <c r="T59" s="172"/>
      <c r="U59" s="127">
        <f>ROUND(155500*1.1,-2)</f>
        <v>171100</v>
      </c>
      <c r="V59" s="114"/>
      <c r="W59" s="65">
        <f t="shared" si="1"/>
        <v>205320</v>
      </c>
      <c r="Y59" s="93"/>
    </row>
    <row r="60" spans="1:25" ht="18.75" thickBot="1">
      <c r="A60" s="121">
        <v>18</v>
      </c>
      <c r="B60" s="122"/>
      <c r="C60" s="122"/>
      <c r="D60" s="122"/>
      <c r="E60" s="122"/>
      <c r="F60" s="122"/>
      <c r="G60" s="123"/>
      <c r="H60" s="174"/>
      <c r="I60" s="113">
        <v>3</v>
      </c>
      <c r="J60" s="114"/>
      <c r="K60" s="113"/>
      <c r="L60" s="128"/>
      <c r="M60" s="128"/>
      <c r="N60" s="128"/>
      <c r="O60" s="128"/>
      <c r="P60" s="128"/>
      <c r="Q60" s="132"/>
      <c r="R60" s="127">
        <v>35300</v>
      </c>
      <c r="S60" s="128"/>
      <c r="T60" s="170"/>
      <c r="U60" s="113">
        <f>ROUND(U59*0.8,-2)</f>
        <v>136900</v>
      </c>
      <c r="V60" s="114"/>
      <c r="W60" s="65">
        <f t="shared" si="1"/>
        <v>164280</v>
      </c>
      <c r="Y60" s="93"/>
    </row>
    <row r="61" spans="1:25" ht="18.75" thickBot="1">
      <c r="A61" s="121">
        <v>19</v>
      </c>
      <c r="B61" s="122"/>
      <c r="C61" s="122"/>
      <c r="D61" s="122"/>
      <c r="E61" s="122"/>
      <c r="F61" s="122"/>
      <c r="G61" s="123"/>
      <c r="H61" s="174"/>
      <c r="I61" s="102">
        <v>1</v>
      </c>
      <c r="J61" s="103"/>
      <c r="K61" s="102"/>
      <c r="L61" s="129"/>
      <c r="M61" s="129"/>
      <c r="N61" s="129"/>
      <c r="O61" s="129"/>
      <c r="P61" s="129"/>
      <c r="Q61" s="130"/>
      <c r="R61" s="131">
        <v>62800</v>
      </c>
      <c r="S61" s="129"/>
      <c r="T61" s="169">
        <v>1</v>
      </c>
      <c r="U61" s="102">
        <f>ROUND(U62*1.2,-2)</f>
        <v>249000</v>
      </c>
      <c r="V61" s="103"/>
      <c r="W61" s="65">
        <f t="shared" si="1"/>
        <v>298800</v>
      </c>
      <c r="Y61" s="93"/>
    </row>
    <row r="62" spans="1:25" ht="18.75" thickBot="1">
      <c r="A62" s="121">
        <v>20</v>
      </c>
      <c r="B62" s="122"/>
      <c r="C62" s="122"/>
      <c r="D62" s="122"/>
      <c r="E62" s="122"/>
      <c r="F62" s="122"/>
      <c r="G62" s="123"/>
      <c r="H62" s="174"/>
      <c r="I62" s="113">
        <v>2</v>
      </c>
      <c r="J62" s="114"/>
      <c r="K62" s="124" t="s">
        <v>11</v>
      </c>
      <c r="L62" s="125"/>
      <c r="M62" s="125"/>
      <c r="N62" s="125"/>
      <c r="O62" s="125"/>
      <c r="P62" s="125"/>
      <c r="Q62" s="126"/>
      <c r="R62" s="127">
        <v>52300</v>
      </c>
      <c r="S62" s="128"/>
      <c r="T62" s="172"/>
      <c r="U62" s="127">
        <f>ROUND(188600*1.1,-2)</f>
        <v>207500</v>
      </c>
      <c r="V62" s="114"/>
      <c r="W62" s="66">
        <f t="shared" si="1"/>
        <v>249000</v>
      </c>
      <c r="Y62" s="93"/>
    </row>
    <row r="63" spans="1:25" ht="18.75" thickBot="1">
      <c r="A63" s="121">
        <v>21</v>
      </c>
      <c r="B63" s="122"/>
      <c r="C63" s="122"/>
      <c r="D63" s="122"/>
      <c r="E63" s="122"/>
      <c r="F63" s="122"/>
      <c r="G63" s="123"/>
      <c r="H63" s="174"/>
      <c r="I63" s="100">
        <v>3</v>
      </c>
      <c r="J63" s="101"/>
      <c r="K63" s="100"/>
      <c r="L63" s="118"/>
      <c r="M63" s="118"/>
      <c r="N63" s="118"/>
      <c r="O63" s="118"/>
      <c r="P63" s="118"/>
      <c r="Q63" s="119"/>
      <c r="R63" s="120">
        <v>41800</v>
      </c>
      <c r="S63" s="118"/>
      <c r="T63" s="170"/>
      <c r="U63" s="113">
        <f>ROUND(U62*0.8,-2)</f>
        <v>166000</v>
      </c>
      <c r="V63" s="114"/>
      <c r="W63" s="65">
        <f t="shared" si="1"/>
        <v>199200</v>
      </c>
      <c r="Y63" s="93"/>
    </row>
    <row r="64" spans="1:25" ht="18.75" thickBot="1">
      <c r="A64" s="18">
        <v>22</v>
      </c>
      <c r="B64" s="19"/>
      <c r="C64" s="19"/>
      <c r="D64" s="19"/>
      <c r="E64" s="19"/>
      <c r="F64" s="19"/>
      <c r="G64" s="20"/>
      <c r="H64" s="174"/>
      <c r="I64" s="102">
        <v>1</v>
      </c>
      <c r="J64" s="103"/>
      <c r="K64" s="102"/>
      <c r="L64" s="129"/>
      <c r="M64" s="129"/>
      <c r="N64" s="129"/>
      <c r="O64" s="129"/>
      <c r="P64" s="129"/>
      <c r="Q64" s="130"/>
      <c r="R64" s="131">
        <v>71800</v>
      </c>
      <c r="S64" s="129"/>
      <c r="T64" s="169">
        <v>1.05</v>
      </c>
      <c r="U64" s="102">
        <f>ROUND(U65*1.2,-2)</f>
        <v>283200</v>
      </c>
      <c r="V64" s="103"/>
      <c r="W64" s="65">
        <f t="shared" si="1"/>
        <v>339840</v>
      </c>
      <c r="Y64" s="93"/>
    </row>
    <row r="65" spans="1:25" ht="18.75" thickBot="1">
      <c r="A65" s="18">
        <v>23</v>
      </c>
      <c r="B65" s="19"/>
      <c r="C65" s="19"/>
      <c r="D65" s="19"/>
      <c r="E65" s="19"/>
      <c r="F65" s="19"/>
      <c r="G65" s="20"/>
      <c r="H65" s="174"/>
      <c r="I65" s="113">
        <v>2</v>
      </c>
      <c r="J65" s="114"/>
      <c r="K65" s="124" t="s">
        <v>7</v>
      </c>
      <c r="L65" s="125"/>
      <c r="M65" s="125"/>
      <c r="N65" s="125"/>
      <c r="O65" s="125"/>
      <c r="P65" s="125"/>
      <c r="Q65" s="126"/>
      <c r="R65" s="127">
        <v>59800</v>
      </c>
      <c r="S65" s="128"/>
      <c r="T65" s="172"/>
      <c r="U65" s="113">
        <f>ROUND(216500*1.09,-2)</f>
        <v>236000</v>
      </c>
      <c r="V65" s="114"/>
      <c r="W65" s="65">
        <f t="shared" si="1"/>
        <v>283200</v>
      </c>
      <c r="Y65" s="93"/>
    </row>
    <row r="66" spans="1:23" ht="18.75" thickBot="1">
      <c r="A66" s="28">
        <v>24</v>
      </c>
      <c r="B66" s="29"/>
      <c r="C66" s="29"/>
      <c r="D66" s="29"/>
      <c r="E66" s="29"/>
      <c r="F66" s="29"/>
      <c r="G66" s="30"/>
      <c r="H66" s="175"/>
      <c r="I66" s="100">
        <v>3</v>
      </c>
      <c r="J66" s="101"/>
      <c r="K66" s="100"/>
      <c r="L66" s="118"/>
      <c r="M66" s="118"/>
      <c r="N66" s="118"/>
      <c r="O66" s="118"/>
      <c r="P66" s="118"/>
      <c r="Q66" s="119"/>
      <c r="R66" s="120">
        <v>47800</v>
      </c>
      <c r="S66" s="118"/>
      <c r="T66" s="170"/>
      <c r="U66" s="100">
        <f>ROUND(U65*0.8,-2)</f>
        <v>188800</v>
      </c>
      <c r="V66" s="101"/>
      <c r="W66" s="37">
        <f t="shared" si="1"/>
        <v>226560</v>
      </c>
    </row>
    <row r="67" spans="1:23" ht="18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8"/>
      <c r="U67" s="5"/>
      <c r="V67" s="5"/>
      <c r="W67" s="5"/>
    </row>
    <row r="68" spans="1:23" ht="18">
      <c r="A68" s="149" t="s">
        <v>13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ht="18.75">
      <c r="A69" s="168" t="s">
        <v>78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ht="18">
      <c r="A70" s="149" t="s">
        <v>40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ht="18.75" thickBo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23"/>
      <c r="U71" s="5"/>
      <c r="V71" s="5"/>
      <c r="W71" s="5"/>
    </row>
    <row r="72" spans="1:23" ht="18.75" customHeight="1" thickBot="1">
      <c r="A72" s="40">
        <v>25</v>
      </c>
      <c r="B72" s="14"/>
      <c r="C72" s="157" t="s">
        <v>28</v>
      </c>
      <c r="D72" s="104"/>
      <c r="E72" s="104"/>
      <c r="F72" s="104"/>
      <c r="G72" s="104"/>
      <c r="H72" s="160"/>
      <c r="I72" s="102">
        <v>1</v>
      </c>
      <c r="J72" s="103"/>
      <c r="K72" s="162" t="s">
        <v>82</v>
      </c>
      <c r="L72" s="163"/>
      <c r="M72" s="163"/>
      <c r="N72" s="163"/>
      <c r="O72" s="163"/>
      <c r="P72" s="163"/>
      <c r="Q72" s="164"/>
      <c r="R72" s="129">
        <v>101000</v>
      </c>
      <c r="S72" s="129"/>
      <c r="T72" s="169">
        <v>1</v>
      </c>
      <c r="U72" s="102">
        <f>ROUND(U73*1.2,-2)</f>
        <v>395400</v>
      </c>
      <c r="V72" s="103"/>
      <c r="W72" s="37">
        <f>U72*1.2</f>
        <v>474480</v>
      </c>
    </row>
    <row r="73" spans="1:25" ht="18.75" thickBot="1">
      <c r="A73" s="39">
        <v>26</v>
      </c>
      <c r="B73" s="29"/>
      <c r="C73" s="231"/>
      <c r="D73" s="171"/>
      <c r="E73" s="171"/>
      <c r="F73" s="171"/>
      <c r="G73" s="171"/>
      <c r="H73" s="232"/>
      <c r="I73" s="100">
        <v>2</v>
      </c>
      <c r="J73" s="101"/>
      <c r="K73" s="165"/>
      <c r="L73" s="166"/>
      <c r="M73" s="166"/>
      <c r="N73" s="166"/>
      <c r="O73" s="166"/>
      <c r="P73" s="166"/>
      <c r="Q73" s="167"/>
      <c r="R73" s="118">
        <v>84200</v>
      </c>
      <c r="S73" s="118"/>
      <c r="T73" s="170"/>
      <c r="U73" s="100">
        <f>ROUND(319900*1.03,-2)</f>
        <v>329500</v>
      </c>
      <c r="V73" s="101"/>
      <c r="W73" s="37">
        <f>U73*1.2</f>
        <v>395400</v>
      </c>
      <c r="Y73" s="93"/>
    </row>
    <row r="74" spans="1:23" ht="18.75" thickBot="1">
      <c r="A74" s="43">
        <v>27</v>
      </c>
      <c r="B74" s="23"/>
      <c r="C74" s="231"/>
      <c r="D74" s="171"/>
      <c r="E74" s="171"/>
      <c r="F74" s="171"/>
      <c r="G74" s="171"/>
      <c r="H74" s="232"/>
      <c r="I74" s="102">
        <v>1</v>
      </c>
      <c r="J74" s="103"/>
      <c r="K74" s="157" t="s">
        <v>7</v>
      </c>
      <c r="L74" s="104"/>
      <c r="M74" s="104"/>
      <c r="N74" s="104"/>
      <c r="O74" s="160"/>
      <c r="P74" s="23"/>
      <c r="Q74" s="23"/>
      <c r="R74" s="23"/>
      <c r="S74" s="23"/>
      <c r="T74" s="23"/>
      <c r="U74" s="98">
        <f>ROUND(U75*1.2,-2)</f>
        <v>435000</v>
      </c>
      <c r="V74" s="99"/>
      <c r="W74" s="37">
        <f>U74*1.2</f>
        <v>522000</v>
      </c>
    </row>
    <row r="75" spans="1:23" ht="18.75" thickBot="1">
      <c r="A75" s="43">
        <v>28</v>
      </c>
      <c r="B75" s="10"/>
      <c r="C75" s="158"/>
      <c r="D75" s="105"/>
      <c r="E75" s="105"/>
      <c r="F75" s="105"/>
      <c r="G75" s="105"/>
      <c r="H75" s="161"/>
      <c r="I75" s="100">
        <v>2</v>
      </c>
      <c r="J75" s="101"/>
      <c r="K75" s="158"/>
      <c r="L75" s="105"/>
      <c r="M75" s="105"/>
      <c r="N75" s="105"/>
      <c r="O75" s="161"/>
      <c r="P75" s="10"/>
      <c r="Q75" s="10"/>
      <c r="R75" s="10"/>
      <c r="S75" s="10"/>
      <c r="T75" s="10"/>
      <c r="U75" s="100">
        <f>ROUND(351900*1.03,-2)</f>
        <v>362500</v>
      </c>
      <c r="V75" s="101"/>
      <c r="W75" s="37">
        <f>U75*1.2</f>
        <v>435000</v>
      </c>
    </row>
    <row r="76" spans="1:23" ht="18">
      <c r="A76" s="19"/>
      <c r="B76" s="19"/>
      <c r="C76" s="19"/>
      <c r="D76" s="19"/>
      <c r="E76" s="23"/>
      <c r="F76" s="23"/>
      <c r="G76" s="23"/>
      <c r="H76" s="23"/>
      <c r="I76" s="23"/>
      <c r="J76" s="23"/>
      <c r="K76" s="22"/>
      <c r="L76" s="22"/>
      <c r="M76" s="22"/>
      <c r="N76" s="22"/>
      <c r="O76" s="22"/>
      <c r="P76" s="22"/>
      <c r="Q76" s="22"/>
      <c r="R76" s="23"/>
      <c r="S76" s="23"/>
      <c r="T76" s="23"/>
      <c r="U76" s="23"/>
      <c r="V76" s="23"/>
      <c r="W76" s="5"/>
    </row>
    <row r="77" spans="1:23" ht="34.5" customHeight="1">
      <c r="A77" s="149" t="s">
        <v>9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ht="18.75" thickBot="1">
      <c r="A78" s="118" t="s">
        <v>58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</row>
    <row r="79" spans="1:23" ht="18.75" thickBot="1">
      <c r="A79" s="40">
        <v>29</v>
      </c>
      <c r="B79" s="41"/>
      <c r="C79" s="41"/>
      <c r="D79" s="41"/>
      <c r="E79" s="41"/>
      <c r="F79" s="41"/>
      <c r="G79" s="41"/>
      <c r="H79" s="157" t="s">
        <v>55</v>
      </c>
      <c r="I79" s="157" t="s">
        <v>54</v>
      </c>
      <c r="J79" s="160"/>
      <c r="K79" s="162" t="s">
        <v>85</v>
      </c>
      <c r="L79" s="163"/>
      <c r="M79" s="163"/>
      <c r="N79" s="163"/>
      <c r="O79" s="163"/>
      <c r="P79" s="163"/>
      <c r="Q79" s="164"/>
      <c r="R79" s="159">
        <v>33300</v>
      </c>
      <c r="S79" s="153"/>
      <c r="T79" s="157">
        <v>1</v>
      </c>
      <c r="U79" s="157">
        <f>ROUND(136500*1.13,-2)</f>
        <v>154200</v>
      </c>
      <c r="V79" s="160"/>
      <c r="W79" s="173">
        <f>U79*1.2</f>
        <v>185040</v>
      </c>
    </row>
    <row r="80" spans="1:25" ht="24" customHeight="1" thickBot="1">
      <c r="A80" s="40">
        <v>30</v>
      </c>
      <c r="B80" s="10"/>
      <c r="C80" s="10"/>
      <c r="D80" s="10"/>
      <c r="E80" s="10"/>
      <c r="F80" s="10"/>
      <c r="G80" s="10"/>
      <c r="H80" s="158"/>
      <c r="I80" s="158"/>
      <c r="J80" s="161"/>
      <c r="K80" s="165"/>
      <c r="L80" s="166"/>
      <c r="M80" s="166"/>
      <c r="N80" s="166"/>
      <c r="O80" s="166"/>
      <c r="P80" s="166"/>
      <c r="Q80" s="167"/>
      <c r="R80" s="159">
        <v>30000</v>
      </c>
      <c r="S80" s="153"/>
      <c r="T80" s="158"/>
      <c r="U80" s="158"/>
      <c r="V80" s="161"/>
      <c r="W80" s="175"/>
      <c r="Y80" s="93"/>
    </row>
    <row r="81" spans="1:23" ht="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5"/>
      <c r="V81" s="5"/>
      <c r="W81" s="5"/>
    </row>
    <row r="82" spans="1:23" ht="18">
      <c r="A82" s="149" t="s">
        <v>29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1:23" ht="18">
      <c r="A83" s="149" t="s">
        <v>22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1:23" ht="18">
      <c r="A84" s="149" t="s">
        <v>23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1:23" ht="18.75" thickBot="1">
      <c r="A85" s="118" t="s">
        <v>57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</row>
    <row r="86" spans="1:23" ht="36.75" thickBot="1">
      <c r="A86" s="40">
        <v>31</v>
      </c>
      <c r="B86" s="41"/>
      <c r="C86" s="41"/>
      <c r="D86" s="41"/>
      <c r="E86" s="41"/>
      <c r="F86" s="41"/>
      <c r="G86" s="42"/>
      <c r="H86" s="43" t="s">
        <v>56</v>
      </c>
      <c r="I86" s="109">
        <v>2</v>
      </c>
      <c r="J86" s="153"/>
      <c r="K86" s="154" t="s">
        <v>30</v>
      </c>
      <c r="L86" s="155"/>
      <c r="M86" s="155"/>
      <c r="N86" s="155"/>
      <c r="O86" s="155"/>
      <c r="P86" s="155"/>
      <c r="Q86" s="156"/>
      <c r="R86" s="109">
        <v>42100</v>
      </c>
      <c r="S86" s="153"/>
      <c r="T86" s="49">
        <v>1</v>
      </c>
      <c r="U86" s="109">
        <f>ROUND(96800*1.1,-2)</f>
        <v>106500</v>
      </c>
      <c r="V86" s="153"/>
      <c r="W86" s="47">
        <f>U86*1.2</f>
        <v>127800</v>
      </c>
    </row>
    <row r="87" spans="1:23" ht="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8"/>
      <c r="V87" s="8"/>
      <c r="W87" s="5"/>
    </row>
    <row r="88" spans="1:23" ht="18.75" hidden="1" thickBot="1">
      <c r="A88" s="149" t="s">
        <v>12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8"/>
      <c r="U88" s="5"/>
      <c r="V88" s="5"/>
      <c r="W88" s="5"/>
    </row>
    <row r="89" spans="1:23" ht="36.75" hidden="1" thickBot="1">
      <c r="A89" s="40">
        <v>39</v>
      </c>
      <c r="B89" s="41"/>
      <c r="C89" s="41"/>
      <c r="D89" s="41"/>
      <c r="E89" s="41"/>
      <c r="F89" s="41"/>
      <c r="G89" s="42"/>
      <c r="H89" s="43" t="s">
        <v>14</v>
      </c>
      <c r="I89" s="96">
        <v>2</v>
      </c>
      <c r="J89" s="97"/>
      <c r="K89" s="150" t="s">
        <v>30</v>
      </c>
      <c r="L89" s="151"/>
      <c r="M89" s="151"/>
      <c r="N89" s="151"/>
      <c r="O89" s="151"/>
      <c r="P89" s="151"/>
      <c r="Q89" s="152"/>
      <c r="R89" s="96">
        <v>36500</v>
      </c>
      <c r="S89" s="97"/>
      <c r="T89" s="43">
        <v>1</v>
      </c>
      <c r="U89" s="96">
        <f>44100*1.2</f>
        <v>52920</v>
      </c>
      <c r="V89" s="97"/>
      <c r="W89" s="37">
        <f>U89*1.2</f>
        <v>63504</v>
      </c>
    </row>
    <row r="90" spans="1:23" ht="18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5"/>
      <c r="V90" s="5"/>
      <c r="W90" s="5"/>
    </row>
    <row r="91" spans="1:23" ht="18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23"/>
      <c r="U91" s="5"/>
      <c r="V91" s="5"/>
      <c r="W91" s="5"/>
    </row>
    <row r="92" spans="1:23" ht="18">
      <c r="A92" s="141" t="s">
        <v>15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1:23" ht="18">
      <c r="A93" s="142" t="s">
        <v>16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</row>
    <row r="94" spans="1:23" ht="18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7"/>
      <c r="U94" s="5"/>
      <c r="V94" s="5"/>
      <c r="W94" s="5"/>
    </row>
    <row r="95" spans="1:23" ht="18">
      <c r="A95" s="142" t="s">
        <v>25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</row>
    <row r="96" spans="1:23" ht="18">
      <c r="A96" s="142" t="s">
        <v>19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</row>
    <row r="97" spans="1:23" ht="18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5"/>
    </row>
    <row r="98" spans="1:23" ht="18.75">
      <c r="A98" s="148" t="s">
        <v>36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</row>
    <row r="99" spans="1:23" ht="18.75">
      <c r="A99" s="148" t="s">
        <v>20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</row>
    <row r="100" spans="1:23" ht="18.75" thickBot="1">
      <c r="A100" s="118" t="s">
        <v>59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</row>
    <row r="101" spans="1:23" ht="94.5" customHeight="1" thickBot="1">
      <c r="A101" s="136" t="s">
        <v>1</v>
      </c>
      <c r="B101" s="138"/>
      <c r="C101" s="138"/>
      <c r="D101" s="138"/>
      <c r="E101" s="138"/>
      <c r="F101" s="138"/>
      <c r="G101" s="137"/>
      <c r="H101" s="74" t="s">
        <v>2</v>
      </c>
      <c r="I101" s="136" t="s">
        <v>3</v>
      </c>
      <c r="J101" s="137"/>
      <c r="K101" s="136" t="s">
        <v>4</v>
      </c>
      <c r="L101" s="138"/>
      <c r="M101" s="138"/>
      <c r="N101" s="138"/>
      <c r="O101" s="138"/>
      <c r="P101" s="138"/>
      <c r="Q101" s="139"/>
      <c r="R101" s="140" t="s">
        <v>17</v>
      </c>
      <c r="S101" s="139"/>
      <c r="T101" s="75" t="s">
        <v>27</v>
      </c>
      <c r="U101" s="146" t="s">
        <v>39</v>
      </c>
      <c r="V101" s="147"/>
      <c r="W101" s="74" t="s">
        <v>43</v>
      </c>
    </row>
    <row r="102" spans="1:23" ht="18.75" thickBot="1">
      <c r="A102" s="143">
        <v>32</v>
      </c>
      <c r="B102" s="144"/>
      <c r="C102" s="144"/>
      <c r="D102" s="144"/>
      <c r="E102" s="144"/>
      <c r="F102" s="144"/>
      <c r="G102" s="145"/>
      <c r="H102" s="133" t="s">
        <v>37</v>
      </c>
      <c r="I102" s="102">
        <v>1</v>
      </c>
      <c r="J102" s="103"/>
      <c r="K102" s="102"/>
      <c r="L102" s="129"/>
      <c r="M102" s="129"/>
      <c r="N102" s="129"/>
      <c r="O102" s="129"/>
      <c r="P102" s="129"/>
      <c r="Q102" s="130"/>
      <c r="R102" s="131">
        <v>121400</v>
      </c>
      <c r="S102" s="129"/>
      <c r="T102" s="17"/>
      <c r="U102" s="102">
        <f>ROUND(U103*1.2,-2)</f>
        <v>393600</v>
      </c>
      <c r="V102" s="103"/>
      <c r="W102" s="65">
        <f aca="true" t="shared" si="2" ref="W102:W110">U102*1.2</f>
        <v>472320</v>
      </c>
    </row>
    <row r="103" spans="1:23" ht="18.75" thickBot="1">
      <c r="A103" s="121">
        <v>33</v>
      </c>
      <c r="B103" s="122"/>
      <c r="C103" s="122"/>
      <c r="D103" s="122"/>
      <c r="E103" s="122"/>
      <c r="F103" s="122"/>
      <c r="G103" s="123"/>
      <c r="H103" s="134"/>
      <c r="I103" s="113">
        <v>2</v>
      </c>
      <c r="J103" s="114"/>
      <c r="K103" s="124" t="s">
        <v>21</v>
      </c>
      <c r="L103" s="125"/>
      <c r="M103" s="125"/>
      <c r="N103" s="125"/>
      <c r="O103" s="125"/>
      <c r="P103" s="125"/>
      <c r="Q103" s="126"/>
      <c r="R103" s="127">
        <v>101200</v>
      </c>
      <c r="S103" s="128"/>
      <c r="T103" s="24">
        <v>1</v>
      </c>
      <c r="U103" s="127">
        <f>ROUND(306500*1.07,-2)</f>
        <v>328000</v>
      </c>
      <c r="V103" s="114"/>
      <c r="W103" s="66">
        <f t="shared" si="2"/>
        <v>393600</v>
      </c>
    </row>
    <row r="104" spans="1:23" ht="18.75" thickBot="1">
      <c r="A104" s="121">
        <v>34</v>
      </c>
      <c r="B104" s="122"/>
      <c r="C104" s="122"/>
      <c r="D104" s="122"/>
      <c r="E104" s="122"/>
      <c r="F104" s="122"/>
      <c r="G104" s="123"/>
      <c r="H104" s="134"/>
      <c r="I104" s="113">
        <v>3</v>
      </c>
      <c r="J104" s="114"/>
      <c r="K104" s="113"/>
      <c r="L104" s="128"/>
      <c r="M104" s="128"/>
      <c r="N104" s="128"/>
      <c r="O104" s="128"/>
      <c r="P104" s="128"/>
      <c r="Q104" s="132"/>
      <c r="R104" s="127">
        <v>81000</v>
      </c>
      <c r="S104" s="128"/>
      <c r="T104" s="25"/>
      <c r="U104" s="113">
        <f>ROUND(U103*0.8,-2)</f>
        <v>262400</v>
      </c>
      <c r="V104" s="114"/>
      <c r="W104" s="65">
        <f t="shared" si="2"/>
        <v>314880</v>
      </c>
    </row>
    <row r="105" spans="1:23" ht="18.75" thickBot="1">
      <c r="A105" s="121">
        <v>35</v>
      </c>
      <c r="B105" s="122"/>
      <c r="C105" s="122"/>
      <c r="D105" s="122"/>
      <c r="E105" s="122"/>
      <c r="F105" s="122"/>
      <c r="G105" s="123"/>
      <c r="H105" s="134"/>
      <c r="I105" s="102">
        <v>1</v>
      </c>
      <c r="J105" s="103"/>
      <c r="K105" s="102"/>
      <c r="L105" s="129"/>
      <c r="M105" s="129"/>
      <c r="N105" s="129"/>
      <c r="O105" s="129"/>
      <c r="P105" s="129"/>
      <c r="Q105" s="130"/>
      <c r="R105" s="131">
        <v>181300</v>
      </c>
      <c r="S105" s="129"/>
      <c r="T105" s="16"/>
      <c r="U105" s="102">
        <f>ROUND(U106*1.2,-2)</f>
        <v>587600</v>
      </c>
      <c r="V105" s="103"/>
      <c r="W105" s="65">
        <f t="shared" si="2"/>
        <v>705120</v>
      </c>
    </row>
    <row r="106" spans="1:23" ht="18.75" thickBot="1">
      <c r="A106" s="121">
        <v>36</v>
      </c>
      <c r="B106" s="122"/>
      <c r="C106" s="122"/>
      <c r="D106" s="122"/>
      <c r="E106" s="122"/>
      <c r="F106" s="122"/>
      <c r="G106" s="123"/>
      <c r="H106" s="134"/>
      <c r="I106" s="113">
        <v>2</v>
      </c>
      <c r="J106" s="114"/>
      <c r="K106" s="124" t="s">
        <v>11</v>
      </c>
      <c r="L106" s="125"/>
      <c r="M106" s="125"/>
      <c r="N106" s="125"/>
      <c r="O106" s="125"/>
      <c r="P106" s="125"/>
      <c r="Q106" s="126"/>
      <c r="R106" s="127">
        <v>151100</v>
      </c>
      <c r="S106" s="128"/>
      <c r="T106" s="21">
        <v>1</v>
      </c>
      <c r="U106" s="127">
        <f>ROUND(457700*1.07,-2)</f>
        <v>489700</v>
      </c>
      <c r="V106" s="114"/>
      <c r="W106" s="66">
        <f t="shared" si="2"/>
        <v>587640</v>
      </c>
    </row>
    <row r="107" spans="1:23" ht="18.75" thickBot="1">
      <c r="A107" s="121">
        <v>37</v>
      </c>
      <c r="B107" s="122"/>
      <c r="C107" s="122"/>
      <c r="D107" s="122"/>
      <c r="E107" s="122"/>
      <c r="F107" s="122"/>
      <c r="G107" s="123"/>
      <c r="H107" s="134"/>
      <c r="I107" s="100">
        <v>3</v>
      </c>
      <c r="J107" s="101"/>
      <c r="K107" s="100"/>
      <c r="L107" s="118"/>
      <c r="M107" s="118"/>
      <c r="N107" s="118"/>
      <c r="O107" s="118"/>
      <c r="P107" s="118"/>
      <c r="Q107" s="119"/>
      <c r="R107" s="120">
        <v>120900</v>
      </c>
      <c r="S107" s="118"/>
      <c r="T107" s="44"/>
      <c r="U107" s="113">
        <f>ROUND(U106*0.8,-2)</f>
        <v>391800</v>
      </c>
      <c r="V107" s="114"/>
      <c r="W107" s="65">
        <f t="shared" si="2"/>
        <v>470160</v>
      </c>
    </row>
    <row r="108" spans="1:23" ht="18.75" thickBot="1">
      <c r="A108" s="18">
        <v>38</v>
      </c>
      <c r="B108" s="19"/>
      <c r="C108" s="19"/>
      <c r="D108" s="19"/>
      <c r="E108" s="19"/>
      <c r="F108" s="19"/>
      <c r="G108" s="20"/>
      <c r="H108" s="134"/>
      <c r="I108" s="102">
        <v>1</v>
      </c>
      <c r="J108" s="103"/>
      <c r="K108" s="102"/>
      <c r="L108" s="129"/>
      <c r="M108" s="129"/>
      <c r="N108" s="129"/>
      <c r="O108" s="129"/>
      <c r="P108" s="129"/>
      <c r="Q108" s="130"/>
      <c r="R108" s="131">
        <v>258100</v>
      </c>
      <c r="S108" s="129"/>
      <c r="T108" s="16"/>
      <c r="U108" s="102">
        <f>ROUND(U109*1.2,-2)</f>
        <v>1043200</v>
      </c>
      <c r="V108" s="103"/>
      <c r="W108" s="65">
        <f t="shared" si="2"/>
        <v>1251840</v>
      </c>
    </row>
    <row r="109" spans="1:23" ht="18.75" thickBot="1">
      <c r="A109" s="18">
        <v>39</v>
      </c>
      <c r="B109" s="19"/>
      <c r="C109" s="19"/>
      <c r="D109" s="19"/>
      <c r="E109" s="19"/>
      <c r="F109" s="19"/>
      <c r="G109" s="20"/>
      <c r="H109" s="134"/>
      <c r="I109" s="113">
        <v>2</v>
      </c>
      <c r="J109" s="114"/>
      <c r="K109" s="124" t="s">
        <v>7</v>
      </c>
      <c r="L109" s="125"/>
      <c r="M109" s="125"/>
      <c r="N109" s="125"/>
      <c r="O109" s="125"/>
      <c r="P109" s="125"/>
      <c r="Q109" s="126"/>
      <c r="R109" s="127">
        <v>214900</v>
      </c>
      <c r="S109" s="128"/>
      <c r="T109" s="21">
        <v>1</v>
      </c>
      <c r="U109" s="113">
        <f>ROUND(790300*1.1,-2)</f>
        <v>869300</v>
      </c>
      <c r="V109" s="114"/>
      <c r="W109" s="66">
        <f t="shared" si="2"/>
        <v>1043160</v>
      </c>
    </row>
    <row r="110" spans="1:23" ht="18.75" thickBot="1">
      <c r="A110" s="28">
        <v>40</v>
      </c>
      <c r="B110" s="29"/>
      <c r="C110" s="29"/>
      <c r="D110" s="29"/>
      <c r="E110" s="29"/>
      <c r="F110" s="29"/>
      <c r="G110" s="30"/>
      <c r="H110" s="135"/>
      <c r="I110" s="100">
        <v>3</v>
      </c>
      <c r="J110" s="101"/>
      <c r="K110" s="100"/>
      <c r="L110" s="118"/>
      <c r="M110" s="118"/>
      <c r="N110" s="118"/>
      <c r="O110" s="118"/>
      <c r="P110" s="118"/>
      <c r="Q110" s="119"/>
      <c r="R110" s="120">
        <v>171900</v>
      </c>
      <c r="S110" s="118"/>
      <c r="T110" s="26"/>
      <c r="U110" s="100">
        <f>ROUND(U109*0.8,-2)</f>
        <v>695400</v>
      </c>
      <c r="V110" s="101"/>
      <c r="W110" s="37">
        <f t="shared" si="2"/>
        <v>834480</v>
      </c>
    </row>
    <row r="111" spans="1:23" ht="18">
      <c r="A111" s="129" t="s">
        <v>44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1:23" ht="18.75" thickBot="1">
      <c r="A112" s="118" t="s">
        <v>32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</row>
    <row r="113" spans="1:23" ht="69" customHeight="1" thickBot="1">
      <c r="A113" s="49">
        <v>41</v>
      </c>
      <c r="B113" s="50"/>
      <c r="C113" s="50"/>
      <c r="D113" s="50"/>
      <c r="E113" s="50"/>
      <c r="F113" s="50"/>
      <c r="G113" s="50"/>
      <c r="H113" s="47" t="s">
        <v>62</v>
      </c>
      <c r="I113" s="159" t="s">
        <v>60</v>
      </c>
      <c r="J113" s="153"/>
      <c r="K113" s="154" t="s">
        <v>34</v>
      </c>
      <c r="L113" s="155"/>
      <c r="M113" s="155"/>
      <c r="N113" s="155"/>
      <c r="O113" s="155"/>
      <c r="P113" s="155"/>
      <c r="Q113" s="156"/>
      <c r="R113" s="109">
        <v>31100</v>
      </c>
      <c r="S113" s="153"/>
      <c r="T113" s="49">
        <v>1</v>
      </c>
      <c r="U113" s="109">
        <f>ROUND(89600*1.1,-2)</f>
        <v>98600</v>
      </c>
      <c r="V113" s="153"/>
      <c r="W113" s="59">
        <f>U113*1.2</f>
        <v>118320</v>
      </c>
    </row>
    <row r="114" spans="1:23" ht="109.5" customHeight="1" thickBot="1">
      <c r="A114" s="49">
        <v>42</v>
      </c>
      <c r="B114" s="50"/>
      <c r="C114" s="50"/>
      <c r="D114" s="50"/>
      <c r="E114" s="50"/>
      <c r="F114" s="50"/>
      <c r="G114" s="50"/>
      <c r="H114" s="47" t="s">
        <v>5</v>
      </c>
      <c r="I114" s="159" t="s">
        <v>61</v>
      </c>
      <c r="J114" s="153"/>
      <c r="K114" s="154" t="s">
        <v>34</v>
      </c>
      <c r="L114" s="155"/>
      <c r="M114" s="155"/>
      <c r="N114" s="155"/>
      <c r="O114" s="155"/>
      <c r="P114" s="155"/>
      <c r="Q114" s="156"/>
      <c r="R114" s="109">
        <v>28200</v>
      </c>
      <c r="S114" s="153"/>
      <c r="T114" s="49">
        <v>1</v>
      </c>
      <c r="U114" s="109">
        <f>ROUND(81200*1.1,-2)</f>
        <v>89300</v>
      </c>
      <c r="V114" s="153"/>
      <c r="W114" s="59">
        <f>U114*1.2</f>
        <v>107160</v>
      </c>
    </row>
    <row r="115" spans="1:23" ht="56.25" customHeight="1" hidden="1" thickBot="1">
      <c r="A115" s="49">
        <v>51</v>
      </c>
      <c r="B115" s="50"/>
      <c r="C115" s="50"/>
      <c r="D115" s="50"/>
      <c r="E115" s="50"/>
      <c r="F115" s="50"/>
      <c r="G115" s="50"/>
      <c r="H115" s="73"/>
      <c r="I115" s="159" t="s">
        <v>33</v>
      </c>
      <c r="J115" s="153"/>
      <c r="K115" s="154" t="s">
        <v>34</v>
      </c>
      <c r="L115" s="155"/>
      <c r="M115" s="155"/>
      <c r="N115" s="155"/>
      <c r="O115" s="155"/>
      <c r="P115" s="155"/>
      <c r="Q115" s="156"/>
      <c r="R115" s="109">
        <v>22400</v>
      </c>
      <c r="S115" s="153"/>
      <c r="T115" s="49">
        <v>1</v>
      </c>
      <c r="U115" s="109">
        <f>32400*1.2</f>
        <v>38880</v>
      </c>
      <c r="V115" s="153"/>
      <c r="W115" s="59">
        <f>U115*1.2</f>
        <v>46656</v>
      </c>
    </row>
    <row r="116" spans="1:23" ht="58.5" customHeight="1" thickBot="1">
      <c r="A116" s="49">
        <v>43</v>
      </c>
      <c r="B116" s="50"/>
      <c r="C116" s="50"/>
      <c r="D116" s="50"/>
      <c r="E116" s="50"/>
      <c r="F116" s="50"/>
      <c r="G116" s="50"/>
      <c r="H116" s="47" t="s">
        <v>5</v>
      </c>
      <c r="I116" s="159" t="s">
        <v>63</v>
      </c>
      <c r="J116" s="153"/>
      <c r="K116" s="154" t="s">
        <v>34</v>
      </c>
      <c r="L116" s="155"/>
      <c r="M116" s="155"/>
      <c r="N116" s="155"/>
      <c r="O116" s="155"/>
      <c r="P116" s="155"/>
      <c r="Q116" s="156"/>
      <c r="R116" s="109">
        <v>73100</v>
      </c>
      <c r="S116" s="153"/>
      <c r="T116" s="49">
        <v>1</v>
      </c>
      <c r="U116" s="109">
        <f>ROUND(210900*1.1,-2)</f>
        <v>232000</v>
      </c>
      <c r="V116" s="153"/>
      <c r="W116" s="47">
        <f>U116*1.2</f>
        <v>278400</v>
      </c>
    </row>
    <row r="117" spans="1:23" ht="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">
      <c r="A118" s="149" t="s">
        <v>45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1:23" ht="18.75" thickBot="1">
      <c r="A119" s="149" t="s">
        <v>35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1:25" ht="42" customHeight="1" thickBot="1">
      <c r="A120" s="49">
        <v>44</v>
      </c>
      <c r="B120" s="41"/>
      <c r="C120" s="41"/>
      <c r="D120" s="41"/>
      <c r="E120" s="41"/>
      <c r="F120" s="41"/>
      <c r="G120" s="42"/>
      <c r="H120" s="51" t="s">
        <v>62</v>
      </c>
      <c r="I120" s="109" t="s">
        <v>64</v>
      </c>
      <c r="J120" s="110"/>
      <c r="K120" s="115" t="s">
        <v>76</v>
      </c>
      <c r="L120" s="116"/>
      <c r="M120" s="116"/>
      <c r="N120" s="116"/>
      <c r="O120" s="117"/>
      <c r="P120" s="54"/>
      <c r="Q120" s="54"/>
      <c r="R120" s="171">
        <v>35600</v>
      </c>
      <c r="S120" s="171"/>
      <c r="T120" s="55">
        <v>1</v>
      </c>
      <c r="U120" s="107">
        <f>151000*1.2</f>
        <v>181200</v>
      </c>
      <c r="V120" s="108"/>
      <c r="W120" s="47">
        <f>U120*1.2</f>
        <v>217440</v>
      </c>
      <c r="X120">
        <v>131980</v>
      </c>
      <c r="Y120" s="93">
        <f>X120/U120*100</f>
        <v>72.83664459161147</v>
      </c>
    </row>
    <row r="121" spans="1:23" ht="90.75" customHeight="1" thickBot="1">
      <c r="A121" s="52">
        <v>45</v>
      </c>
      <c r="B121" s="5"/>
      <c r="C121" s="5"/>
      <c r="D121" s="5"/>
      <c r="E121" s="5"/>
      <c r="F121" s="5"/>
      <c r="G121" s="5"/>
      <c r="H121" s="52" t="s">
        <v>5</v>
      </c>
      <c r="I121" s="111" t="s">
        <v>66</v>
      </c>
      <c r="J121" s="110"/>
      <c r="K121" s="115" t="s">
        <v>76</v>
      </c>
      <c r="L121" s="116"/>
      <c r="M121" s="116"/>
      <c r="N121" s="116"/>
      <c r="O121" s="117"/>
      <c r="P121" s="56"/>
      <c r="Q121" s="56"/>
      <c r="R121" s="56"/>
      <c r="S121" s="56"/>
      <c r="T121" s="56"/>
      <c r="U121" s="111">
        <f>ROUND(124400*1.05,-2)</f>
        <v>130600</v>
      </c>
      <c r="V121" s="112"/>
      <c r="W121" s="47">
        <f>U121*1.2</f>
        <v>156720</v>
      </c>
    </row>
    <row r="122" spans="1:23" ht="18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5"/>
    </row>
  </sheetData>
  <sheetProtection/>
  <mergeCells count="310">
    <mergeCell ref="A118:W118"/>
    <mergeCell ref="A69:W69"/>
    <mergeCell ref="A70:W70"/>
    <mergeCell ref="K72:Q73"/>
    <mergeCell ref="I79:J80"/>
    <mergeCell ref="R101:S101"/>
    <mergeCell ref="U101:V101"/>
    <mergeCell ref="K102:Q102"/>
    <mergeCell ref="R72:S72"/>
    <mergeCell ref="T72:T73"/>
    <mergeCell ref="T58:T60"/>
    <mergeCell ref="U58:V58"/>
    <mergeCell ref="A59:G59"/>
    <mergeCell ref="I59:J59"/>
    <mergeCell ref="A60:G60"/>
    <mergeCell ref="I60:J60"/>
    <mergeCell ref="K60:Q60"/>
    <mergeCell ref="R60:S60"/>
    <mergeCell ref="U60:V60"/>
    <mergeCell ref="H58:H66"/>
    <mergeCell ref="L5:W5"/>
    <mergeCell ref="L1:W1"/>
    <mergeCell ref="L2:W2"/>
    <mergeCell ref="L3:W3"/>
    <mergeCell ref="L4:W4"/>
    <mergeCell ref="H48:H49"/>
    <mergeCell ref="A32:W32"/>
    <mergeCell ref="A8:S8"/>
    <mergeCell ref="A17:H17"/>
    <mergeCell ref="I17:J17"/>
    <mergeCell ref="A119:W119"/>
    <mergeCell ref="A98:W98"/>
    <mergeCell ref="A99:W99"/>
    <mergeCell ref="A100:W100"/>
    <mergeCell ref="A101:G101"/>
    <mergeCell ref="I101:J101"/>
    <mergeCell ref="K101:Q101"/>
    <mergeCell ref="A104:G104"/>
    <mergeCell ref="I104:J104"/>
    <mergeCell ref="H102:H110"/>
    <mergeCell ref="K79:Q80"/>
    <mergeCell ref="U79:V80"/>
    <mergeCell ref="W79:W80"/>
    <mergeCell ref="A77:W77"/>
    <mergeCell ref="A78:W78"/>
    <mergeCell ref="H79:H80"/>
    <mergeCell ref="R79:S79"/>
    <mergeCell ref="T79:T80"/>
    <mergeCell ref="R80:S80"/>
    <mergeCell ref="K17:N17"/>
    <mergeCell ref="O17:Q17"/>
    <mergeCell ref="R17:S17"/>
    <mergeCell ref="U17:V17"/>
    <mergeCell ref="U18:V18"/>
    <mergeCell ref="A19:G19"/>
    <mergeCell ref="A18:G18"/>
    <mergeCell ref="I18:J18"/>
    <mergeCell ref="K18:Q18"/>
    <mergeCell ref="R18:S18"/>
    <mergeCell ref="A6:O6"/>
    <mergeCell ref="A7:W7"/>
    <mergeCell ref="A15:W15"/>
    <mergeCell ref="A16:W16"/>
    <mergeCell ref="A9:W9"/>
    <mergeCell ref="A12:V12"/>
    <mergeCell ref="A13:S13"/>
    <mergeCell ref="A10:W10"/>
    <mergeCell ref="A11:W11"/>
    <mergeCell ref="A14:W14"/>
    <mergeCell ref="I19:J19"/>
    <mergeCell ref="K19:Q19"/>
    <mergeCell ref="R19:S19"/>
    <mergeCell ref="U19:V19"/>
    <mergeCell ref="U20:V20"/>
    <mergeCell ref="A21:G21"/>
    <mergeCell ref="I21:J21"/>
    <mergeCell ref="K21:Q21"/>
    <mergeCell ref="R21:S21"/>
    <mergeCell ref="U21:V21"/>
    <mergeCell ref="A20:G20"/>
    <mergeCell ref="I20:J20"/>
    <mergeCell ref="K20:Q20"/>
    <mergeCell ref="U22:V22"/>
    <mergeCell ref="A23:G23"/>
    <mergeCell ref="I23:J23"/>
    <mergeCell ref="K23:Q23"/>
    <mergeCell ref="R23:S23"/>
    <mergeCell ref="U23:V23"/>
    <mergeCell ref="A22:G22"/>
    <mergeCell ref="I22:J22"/>
    <mergeCell ref="K22:Q22"/>
    <mergeCell ref="R22:S22"/>
    <mergeCell ref="U26:V26"/>
    <mergeCell ref="A24:G24"/>
    <mergeCell ref="I24:J24"/>
    <mergeCell ref="K24:Q24"/>
    <mergeCell ref="R24:S24"/>
    <mergeCell ref="H19:H30"/>
    <mergeCell ref="R20:S20"/>
    <mergeCell ref="I26:J26"/>
    <mergeCell ref="K26:Q26"/>
    <mergeCell ref="R26:S26"/>
    <mergeCell ref="U24:V24"/>
    <mergeCell ref="I25:J25"/>
    <mergeCell ref="K25:Q25"/>
    <mergeCell ref="R25:S25"/>
    <mergeCell ref="U25:V25"/>
    <mergeCell ref="K27:Q27"/>
    <mergeCell ref="R27:S27"/>
    <mergeCell ref="U27:V27"/>
    <mergeCell ref="I28:J28"/>
    <mergeCell ref="K28:Q28"/>
    <mergeCell ref="R28:S28"/>
    <mergeCell ref="U28:V28"/>
    <mergeCell ref="I27:J27"/>
    <mergeCell ref="I30:J30"/>
    <mergeCell ref="K30:Q30"/>
    <mergeCell ref="R30:S30"/>
    <mergeCell ref="U30:V30"/>
    <mergeCell ref="I29:J29"/>
    <mergeCell ref="K29:Q29"/>
    <mergeCell ref="R29:S29"/>
    <mergeCell ref="U29:V29"/>
    <mergeCell ref="R31:S31"/>
    <mergeCell ref="U31:V31"/>
    <mergeCell ref="A31:H31"/>
    <mergeCell ref="I31:J31"/>
    <mergeCell ref="K31:N31"/>
    <mergeCell ref="O31:Q31"/>
    <mergeCell ref="A33:W33"/>
    <mergeCell ref="U37:V37"/>
    <mergeCell ref="A34:S34"/>
    <mergeCell ref="I35:J35"/>
    <mergeCell ref="K35:Q35"/>
    <mergeCell ref="R35:S35"/>
    <mergeCell ref="A38:W38"/>
    <mergeCell ref="T35:T37"/>
    <mergeCell ref="U35:V35"/>
    <mergeCell ref="I36:J36"/>
    <mergeCell ref="K36:Q36"/>
    <mergeCell ref="R36:S36"/>
    <mergeCell ref="U36:V36"/>
    <mergeCell ref="I37:J37"/>
    <mergeCell ref="K37:Q37"/>
    <mergeCell ref="R37:S37"/>
    <mergeCell ref="A39:V39"/>
    <mergeCell ref="I40:J40"/>
    <mergeCell ref="K40:Q40"/>
    <mergeCell ref="R40:S40"/>
    <mergeCell ref="U40:V40"/>
    <mergeCell ref="A44:W44"/>
    <mergeCell ref="A43:S43"/>
    <mergeCell ref="A45:W45"/>
    <mergeCell ref="A46:W46"/>
    <mergeCell ref="A50:S50"/>
    <mergeCell ref="I48:J48"/>
    <mergeCell ref="R48:S48"/>
    <mergeCell ref="T48:T49"/>
    <mergeCell ref="U48:V48"/>
    <mergeCell ref="I49:J49"/>
    <mergeCell ref="A47:W47"/>
    <mergeCell ref="K48:Q49"/>
    <mergeCell ref="A51:W52"/>
    <mergeCell ref="A53:W53"/>
    <mergeCell ref="K57:Q57"/>
    <mergeCell ref="R57:S57"/>
    <mergeCell ref="U57:V57"/>
    <mergeCell ref="A57:G57"/>
    <mergeCell ref="A54:W54"/>
    <mergeCell ref="A55:W55"/>
    <mergeCell ref="A56:W56"/>
    <mergeCell ref="R49:S49"/>
    <mergeCell ref="U49:V49"/>
    <mergeCell ref="I57:J57"/>
    <mergeCell ref="K59:Q59"/>
    <mergeCell ref="R59:S59"/>
    <mergeCell ref="A58:G58"/>
    <mergeCell ref="I58:J58"/>
    <mergeCell ref="K58:Q58"/>
    <mergeCell ref="R58:S58"/>
    <mergeCell ref="U59:V59"/>
    <mergeCell ref="A61:G61"/>
    <mergeCell ref="I61:J61"/>
    <mergeCell ref="K61:Q61"/>
    <mergeCell ref="R61:S61"/>
    <mergeCell ref="T61:T63"/>
    <mergeCell ref="U61:V61"/>
    <mergeCell ref="A62:G62"/>
    <mergeCell ref="I62:J62"/>
    <mergeCell ref="K62:Q62"/>
    <mergeCell ref="R62:S62"/>
    <mergeCell ref="U62:V62"/>
    <mergeCell ref="A63:G63"/>
    <mergeCell ref="I63:J63"/>
    <mergeCell ref="I65:J65"/>
    <mergeCell ref="K65:Q65"/>
    <mergeCell ref="R65:S65"/>
    <mergeCell ref="I64:J64"/>
    <mergeCell ref="K64:Q64"/>
    <mergeCell ref="R64:S64"/>
    <mergeCell ref="U66:V66"/>
    <mergeCell ref="K63:Q63"/>
    <mergeCell ref="R63:S63"/>
    <mergeCell ref="U63:V63"/>
    <mergeCell ref="U64:V64"/>
    <mergeCell ref="A82:W82"/>
    <mergeCell ref="A68:W68"/>
    <mergeCell ref="A71:S71"/>
    <mergeCell ref="R73:S73"/>
    <mergeCell ref="U73:V73"/>
    <mergeCell ref="I86:J86"/>
    <mergeCell ref="K86:Q86"/>
    <mergeCell ref="R86:S86"/>
    <mergeCell ref="U86:V86"/>
    <mergeCell ref="A85:W85"/>
    <mergeCell ref="A83:W83"/>
    <mergeCell ref="A84:W84"/>
    <mergeCell ref="A88:S88"/>
    <mergeCell ref="I89:J89"/>
    <mergeCell ref="K89:Q89"/>
    <mergeCell ref="R89:S89"/>
    <mergeCell ref="U89:V89"/>
    <mergeCell ref="A97:V97"/>
    <mergeCell ref="A96:W96"/>
    <mergeCell ref="A95:W95"/>
    <mergeCell ref="A91:S91"/>
    <mergeCell ref="A93:W93"/>
    <mergeCell ref="A92:W92"/>
    <mergeCell ref="A94:S94"/>
    <mergeCell ref="R102:S102"/>
    <mergeCell ref="U102:V102"/>
    <mergeCell ref="A103:G103"/>
    <mergeCell ref="I103:J103"/>
    <mergeCell ref="K103:Q103"/>
    <mergeCell ref="R103:S103"/>
    <mergeCell ref="U103:V103"/>
    <mergeCell ref="A102:G102"/>
    <mergeCell ref="I102:J102"/>
    <mergeCell ref="R104:S104"/>
    <mergeCell ref="U104:V104"/>
    <mergeCell ref="A105:G105"/>
    <mergeCell ref="I105:J105"/>
    <mergeCell ref="K105:Q105"/>
    <mergeCell ref="R105:S105"/>
    <mergeCell ref="U105:V105"/>
    <mergeCell ref="K104:Q104"/>
    <mergeCell ref="R106:S106"/>
    <mergeCell ref="U106:V106"/>
    <mergeCell ref="A107:G107"/>
    <mergeCell ref="I107:J107"/>
    <mergeCell ref="K107:Q107"/>
    <mergeCell ref="R107:S107"/>
    <mergeCell ref="U107:V107"/>
    <mergeCell ref="A106:G106"/>
    <mergeCell ref="I106:J106"/>
    <mergeCell ref="K106:Q106"/>
    <mergeCell ref="I108:J108"/>
    <mergeCell ref="K108:Q108"/>
    <mergeCell ref="R108:S108"/>
    <mergeCell ref="U108:V108"/>
    <mergeCell ref="I109:J109"/>
    <mergeCell ref="K109:Q109"/>
    <mergeCell ref="R109:S109"/>
    <mergeCell ref="U109:V109"/>
    <mergeCell ref="I110:J110"/>
    <mergeCell ref="K110:Q110"/>
    <mergeCell ref="R110:S110"/>
    <mergeCell ref="U110:V110"/>
    <mergeCell ref="I113:J113"/>
    <mergeCell ref="K113:Q113"/>
    <mergeCell ref="R113:S113"/>
    <mergeCell ref="U113:V113"/>
    <mergeCell ref="A111:W111"/>
    <mergeCell ref="A112:W112"/>
    <mergeCell ref="A122:V122"/>
    <mergeCell ref="R120:S120"/>
    <mergeCell ref="U120:V120"/>
    <mergeCell ref="I120:J120"/>
    <mergeCell ref="I121:J121"/>
    <mergeCell ref="U121:V121"/>
    <mergeCell ref="K120:O120"/>
    <mergeCell ref="K121:O121"/>
    <mergeCell ref="U114:V114"/>
    <mergeCell ref="I115:J115"/>
    <mergeCell ref="K115:Q115"/>
    <mergeCell ref="R115:S115"/>
    <mergeCell ref="U115:V115"/>
    <mergeCell ref="I114:J114"/>
    <mergeCell ref="K114:Q114"/>
    <mergeCell ref="R114:S114"/>
    <mergeCell ref="I116:J116"/>
    <mergeCell ref="K116:Q116"/>
    <mergeCell ref="R116:S116"/>
    <mergeCell ref="U116:V116"/>
    <mergeCell ref="C72:H75"/>
    <mergeCell ref="I75:J75"/>
    <mergeCell ref="I74:J74"/>
    <mergeCell ref="I72:J72"/>
    <mergeCell ref="U72:V72"/>
    <mergeCell ref="I73:J73"/>
    <mergeCell ref="K74:O75"/>
    <mergeCell ref="U75:V75"/>
    <mergeCell ref="U74:V74"/>
    <mergeCell ref="U6:W6"/>
    <mergeCell ref="T64:T66"/>
    <mergeCell ref="A67:S67"/>
    <mergeCell ref="U65:V65"/>
    <mergeCell ref="I66:J66"/>
    <mergeCell ref="K66:Q66"/>
    <mergeCell ref="R66:S66"/>
  </mergeCells>
  <printOptions/>
  <pageMargins left="0.69" right="0.1968503937007874" top="0.2" bottom="0.23" header="0.16" footer="0.23"/>
  <pageSetup horizontalDpi="600" verticalDpi="600" orientation="portrait" paperSize="9" scale="86" r:id="rId1"/>
  <rowBreaks count="2" manualBreakCount="2">
    <brk id="43" max="22" man="1"/>
    <brk id="8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115"/>
  <sheetViews>
    <sheetView tabSelected="1" zoomScaleSheetLayoutView="100" zoomScalePageLayoutView="0" workbookViewId="0" topLeftCell="A1">
      <selection activeCell="K109" sqref="K109:Q109"/>
    </sheetView>
  </sheetViews>
  <sheetFormatPr defaultColWidth="9.00390625" defaultRowHeight="12.75" outlineLevelCol="1"/>
  <cols>
    <col min="1" max="1" width="6.25390625" style="0" customWidth="1"/>
    <col min="2" max="7" width="9.125" style="0" hidden="1" customWidth="1"/>
    <col min="8" max="8" width="14.25390625" style="0" customWidth="1"/>
    <col min="9" max="9" width="5.75390625" style="0" customWidth="1"/>
    <col min="10" max="10" width="11.00390625" style="0" customWidth="1"/>
    <col min="11" max="11" width="6.125" style="0" customWidth="1"/>
    <col min="12" max="12" width="7.125" style="0" customWidth="1"/>
    <col min="13" max="13" width="7.75390625" style="0" customWidth="1"/>
    <col min="14" max="14" width="2.875" style="0" customWidth="1"/>
    <col min="15" max="15" width="2.375" style="0" customWidth="1"/>
    <col min="16" max="17" width="9.125" style="0" hidden="1" customWidth="1"/>
    <col min="18" max="20" width="9.125" style="0" hidden="1" customWidth="1" outlineLevel="1"/>
    <col min="21" max="21" width="9.125" style="0" customWidth="1" collapsed="1"/>
    <col min="22" max="22" width="9.875" style="0" customWidth="1"/>
    <col min="23" max="23" width="14.875" style="0" customWidth="1"/>
    <col min="24" max="24" width="10.75390625" style="0" bestFit="1" customWidth="1"/>
  </cols>
  <sheetData>
    <row r="1" spans="12:23" ht="12.75">
      <c r="L1" s="193" t="s">
        <v>97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2:23" ht="12.75">
      <c r="L2" s="194" t="s">
        <v>81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2:23" ht="12.75">
      <c r="L3" s="193" t="s">
        <v>87</v>
      </c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2:23" ht="12.75">
      <c r="L4" s="193" t="s">
        <v>91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12:23" ht="12.75">
      <c r="L5" s="195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</row>
    <row r="6" spans="1:23" ht="23.25" customHeight="1">
      <c r="A6" s="191" t="s">
        <v>80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76"/>
      <c r="Q6" s="76"/>
      <c r="R6" s="76"/>
      <c r="S6" s="76"/>
      <c r="T6" s="76"/>
      <c r="U6" s="190" t="s">
        <v>92</v>
      </c>
      <c r="V6" s="190"/>
      <c r="W6" s="190"/>
    </row>
    <row r="7" spans="1:23" ht="49.5" customHeight="1">
      <c r="A7" s="142" t="s">
        <v>68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8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6"/>
      <c r="U8" s="60"/>
      <c r="V8" s="60"/>
      <c r="W8" s="60"/>
    </row>
    <row r="9" spans="1:23" ht="18.75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3" ht="18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ht="18">
      <c r="A11" s="142" t="s">
        <v>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ht="18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5"/>
    </row>
    <row r="13" spans="1:23" ht="18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9"/>
      <c r="U13" s="5"/>
      <c r="V13" s="5"/>
      <c r="W13" s="5"/>
    </row>
    <row r="14" spans="1:23" ht="18.75">
      <c r="A14" s="148" t="s">
        <v>31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3" ht="18.75">
      <c r="A15" s="148" t="s">
        <v>46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8">
      <c r="A16" s="149" t="s">
        <v>47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ht="18.75" thickBo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0"/>
      <c r="U17" s="118"/>
      <c r="V17" s="118"/>
      <c r="W17" s="5"/>
    </row>
    <row r="18" spans="1:24" ht="90.75" thickBot="1">
      <c r="A18" s="183" t="s">
        <v>1</v>
      </c>
      <c r="B18" s="184"/>
      <c r="C18" s="184"/>
      <c r="D18" s="184"/>
      <c r="E18" s="184"/>
      <c r="F18" s="184"/>
      <c r="G18" s="185"/>
      <c r="H18" s="11" t="s">
        <v>2</v>
      </c>
      <c r="I18" s="183" t="s">
        <v>3</v>
      </c>
      <c r="J18" s="185"/>
      <c r="K18" s="183" t="s">
        <v>4</v>
      </c>
      <c r="L18" s="184"/>
      <c r="M18" s="184"/>
      <c r="N18" s="184"/>
      <c r="O18" s="184"/>
      <c r="P18" s="184"/>
      <c r="Q18" s="186"/>
      <c r="R18" s="197" t="s">
        <v>17</v>
      </c>
      <c r="S18" s="186"/>
      <c r="T18" s="12" t="s">
        <v>27</v>
      </c>
      <c r="U18" s="188" t="s">
        <v>39</v>
      </c>
      <c r="V18" s="189"/>
      <c r="W18" s="11" t="s">
        <v>43</v>
      </c>
      <c r="X18" s="3"/>
    </row>
    <row r="19" spans="1:24" ht="18.75">
      <c r="A19" s="143">
        <v>1</v>
      </c>
      <c r="B19" s="144"/>
      <c r="C19" s="144"/>
      <c r="D19" s="144"/>
      <c r="E19" s="144"/>
      <c r="F19" s="144"/>
      <c r="G19" s="145"/>
      <c r="H19" s="133" t="s">
        <v>48</v>
      </c>
      <c r="I19" s="102">
        <v>1</v>
      </c>
      <c r="J19" s="103"/>
      <c r="K19" s="102"/>
      <c r="L19" s="129"/>
      <c r="M19" s="129"/>
      <c r="N19" s="129"/>
      <c r="O19" s="129"/>
      <c r="P19" s="129"/>
      <c r="Q19" s="130"/>
      <c r="R19" s="131"/>
      <c r="S19" s="129"/>
      <c r="T19" s="17"/>
      <c r="U19" s="102">
        <f>ROUND(U20*1.2,-2)</f>
        <v>306600</v>
      </c>
      <c r="V19" s="129"/>
      <c r="W19" s="61">
        <f aca="true" t="shared" si="0" ref="W19:W30">U19*1.2</f>
        <v>367920</v>
      </c>
      <c r="X19" s="4"/>
    </row>
    <row r="20" spans="1:25" ht="18.75">
      <c r="A20" s="121">
        <v>2</v>
      </c>
      <c r="B20" s="122"/>
      <c r="C20" s="122"/>
      <c r="D20" s="122"/>
      <c r="E20" s="122"/>
      <c r="F20" s="122"/>
      <c r="G20" s="123"/>
      <c r="H20" s="134"/>
      <c r="I20" s="113">
        <v>2</v>
      </c>
      <c r="J20" s="114"/>
      <c r="K20" s="124" t="s">
        <v>21</v>
      </c>
      <c r="L20" s="125"/>
      <c r="M20" s="125"/>
      <c r="N20" s="125"/>
      <c r="O20" s="125"/>
      <c r="P20" s="125"/>
      <c r="Q20" s="126"/>
      <c r="R20" s="127">
        <v>79800</v>
      </c>
      <c r="S20" s="128"/>
      <c r="T20" s="24"/>
      <c r="U20" s="113">
        <f>ROUND(212900*1.2,-2)</f>
        <v>255500</v>
      </c>
      <c r="V20" s="128"/>
      <c r="W20" s="63">
        <f t="shared" si="0"/>
        <v>306600</v>
      </c>
      <c r="X20" s="4"/>
      <c r="Y20" s="93"/>
    </row>
    <row r="21" spans="1:23" ht="18.75" thickBot="1">
      <c r="A21" s="121">
        <v>3</v>
      </c>
      <c r="B21" s="122"/>
      <c r="C21" s="122"/>
      <c r="D21" s="122"/>
      <c r="E21" s="122"/>
      <c r="F21" s="122"/>
      <c r="G21" s="123"/>
      <c r="H21" s="134"/>
      <c r="I21" s="113">
        <v>3</v>
      </c>
      <c r="J21" s="114"/>
      <c r="K21" s="113"/>
      <c r="L21" s="128"/>
      <c r="M21" s="128"/>
      <c r="N21" s="128"/>
      <c r="O21" s="128"/>
      <c r="P21" s="128"/>
      <c r="Q21" s="132"/>
      <c r="R21" s="127"/>
      <c r="S21" s="128"/>
      <c r="T21" s="25"/>
      <c r="U21" s="113">
        <f>ROUND(U20*0.8,-2)</f>
        <v>204400</v>
      </c>
      <c r="V21" s="128"/>
      <c r="W21" s="63">
        <f t="shared" si="0"/>
        <v>245280</v>
      </c>
    </row>
    <row r="22" spans="1:23" ht="18.75" customHeight="1" hidden="1" thickBot="1">
      <c r="A22" s="121">
        <v>4</v>
      </c>
      <c r="B22" s="122"/>
      <c r="C22" s="122"/>
      <c r="D22" s="122"/>
      <c r="E22" s="122"/>
      <c r="F22" s="122"/>
      <c r="G22" s="123"/>
      <c r="H22" s="134"/>
      <c r="I22" s="102">
        <v>1</v>
      </c>
      <c r="J22" s="103"/>
      <c r="K22" s="102"/>
      <c r="L22" s="129"/>
      <c r="M22" s="129"/>
      <c r="N22" s="129"/>
      <c r="O22" s="129"/>
      <c r="P22" s="129"/>
      <c r="Q22" s="130"/>
      <c r="R22" s="131">
        <v>72100</v>
      </c>
      <c r="S22" s="129"/>
      <c r="T22" s="17"/>
      <c r="U22" s="102">
        <f>ROUND(U23*1.2,-2)</f>
        <v>144400</v>
      </c>
      <c r="V22" s="129"/>
      <c r="W22" s="63">
        <f t="shared" si="0"/>
        <v>173280</v>
      </c>
    </row>
    <row r="23" spans="1:23" ht="18.75" customHeight="1" hidden="1" thickBot="1">
      <c r="A23" s="121">
        <v>5</v>
      </c>
      <c r="B23" s="122"/>
      <c r="C23" s="122"/>
      <c r="D23" s="122"/>
      <c r="E23" s="122"/>
      <c r="F23" s="122"/>
      <c r="G23" s="123"/>
      <c r="H23" s="134"/>
      <c r="I23" s="113">
        <v>2</v>
      </c>
      <c r="J23" s="114"/>
      <c r="K23" s="124" t="s">
        <v>6</v>
      </c>
      <c r="L23" s="125"/>
      <c r="M23" s="125"/>
      <c r="N23" s="125"/>
      <c r="O23" s="125"/>
      <c r="P23" s="125"/>
      <c r="Q23" s="126"/>
      <c r="R23" s="127">
        <v>60100</v>
      </c>
      <c r="S23" s="128"/>
      <c r="T23" s="24">
        <v>1.15</v>
      </c>
      <c r="U23" s="113">
        <f>100300*1.2</f>
        <v>120360</v>
      </c>
      <c r="V23" s="128"/>
      <c r="W23" s="63">
        <f t="shared" si="0"/>
        <v>144432</v>
      </c>
    </row>
    <row r="24" spans="1:23" ht="18.75" customHeight="1" hidden="1" thickBot="1">
      <c r="A24" s="121">
        <v>6</v>
      </c>
      <c r="B24" s="122"/>
      <c r="C24" s="122"/>
      <c r="D24" s="122"/>
      <c r="E24" s="122"/>
      <c r="F24" s="122"/>
      <c r="G24" s="123"/>
      <c r="H24" s="134"/>
      <c r="I24" s="100">
        <v>3</v>
      </c>
      <c r="J24" s="101"/>
      <c r="K24" s="100"/>
      <c r="L24" s="118"/>
      <c r="M24" s="118"/>
      <c r="N24" s="118"/>
      <c r="O24" s="118"/>
      <c r="P24" s="118"/>
      <c r="Q24" s="119"/>
      <c r="R24" s="120">
        <v>48100</v>
      </c>
      <c r="S24" s="118"/>
      <c r="T24" s="27"/>
      <c r="U24" s="113">
        <f>ROUND(U23*0.8,-2)</f>
        <v>96300</v>
      </c>
      <c r="V24" s="128"/>
      <c r="W24" s="63">
        <f t="shared" si="0"/>
        <v>115560</v>
      </c>
    </row>
    <row r="25" spans="1:23" ht="18">
      <c r="A25" s="18">
        <v>4</v>
      </c>
      <c r="B25" s="19"/>
      <c r="C25" s="19"/>
      <c r="D25" s="19"/>
      <c r="E25" s="19"/>
      <c r="F25" s="19"/>
      <c r="G25" s="20"/>
      <c r="H25" s="134"/>
      <c r="I25" s="102">
        <v>1</v>
      </c>
      <c r="J25" s="103"/>
      <c r="K25" s="102"/>
      <c r="L25" s="129"/>
      <c r="M25" s="129"/>
      <c r="N25" s="129"/>
      <c r="O25" s="129"/>
      <c r="P25" s="129"/>
      <c r="Q25" s="130"/>
      <c r="R25" s="131">
        <v>85600</v>
      </c>
      <c r="S25" s="129"/>
      <c r="T25" s="17"/>
      <c r="U25" s="102">
        <f>ROUND(U26*1.2,-2)</f>
        <v>461200</v>
      </c>
      <c r="V25" s="129"/>
      <c r="W25" s="63">
        <f t="shared" si="0"/>
        <v>553440</v>
      </c>
    </row>
    <row r="26" spans="1:25" ht="18">
      <c r="A26" s="18">
        <v>5</v>
      </c>
      <c r="B26" s="19"/>
      <c r="C26" s="19"/>
      <c r="D26" s="19"/>
      <c r="E26" s="19"/>
      <c r="F26" s="19"/>
      <c r="G26" s="20"/>
      <c r="H26" s="134"/>
      <c r="I26" s="113">
        <v>2</v>
      </c>
      <c r="J26" s="114"/>
      <c r="K26" s="124" t="s">
        <v>11</v>
      </c>
      <c r="L26" s="125"/>
      <c r="M26" s="125"/>
      <c r="N26" s="125"/>
      <c r="O26" s="125"/>
      <c r="P26" s="125"/>
      <c r="Q26" s="126"/>
      <c r="R26" s="127">
        <v>71300</v>
      </c>
      <c r="S26" s="128"/>
      <c r="T26" s="24">
        <v>1.18</v>
      </c>
      <c r="U26" s="113">
        <f>ROUND(337100*1.14,-2)</f>
        <v>384300</v>
      </c>
      <c r="V26" s="128"/>
      <c r="W26" s="63">
        <f t="shared" si="0"/>
        <v>461160</v>
      </c>
      <c r="Y26" s="93"/>
    </row>
    <row r="27" spans="1:23" ht="18.75" thickBot="1">
      <c r="A27" s="18">
        <v>6</v>
      </c>
      <c r="B27" s="19"/>
      <c r="C27" s="19"/>
      <c r="D27" s="19"/>
      <c r="E27" s="19"/>
      <c r="F27" s="19"/>
      <c r="G27" s="20"/>
      <c r="H27" s="134"/>
      <c r="I27" s="100">
        <v>3</v>
      </c>
      <c r="J27" s="101"/>
      <c r="K27" s="100"/>
      <c r="L27" s="118"/>
      <c r="M27" s="118"/>
      <c r="N27" s="118"/>
      <c r="O27" s="118"/>
      <c r="P27" s="118"/>
      <c r="Q27" s="119"/>
      <c r="R27" s="120">
        <v>57000</v>
      </c>
      <c r="S27" s="118"/>
      <c r="T27" s="25"/>
      <c r="U27" s="100">
        <f>ROUND(U26*0.8,-2)</f>
        <v>307400</v>
      </c>
      <c r="V27" s="118"/>
      <c r="W27" s="63">
        <f t="shared" si="0"/>
        <v>368880</v>
      </c>
    </row>
    <row r="28" spans="1:23" ht="18">
      <c r="A28" s="18">
        <v>7</v>
      </c>
      <c r="B28" s="19"/>
      <c r="C28" s="19"/>
      <c r="D28" s="19"/>
      <c r="E28" s="19"/>
      <c r="F28" s="19"/>
      <c r="G28" s="20"/>
      <c r="H28" s="134"/>
      <c r="I28" s="102">
        <v>1</v>
      </c>
      <c r="J28" s="103"/>
      <c r="K28" s="102"/>
      <c r="L28" s="129"/>
      <c r="M28" s="129"/>
      <c r="N28" s="129"/>
      <c r="O28" s="129"/>
      <c r="P28" s="129"/>
      <c r="Q28" s="130"/>
      <c r="R28" s="131">
        <v>109100</v>
      </c>
      <c r="S28" s="129"/>
      <c r="T28" s="24">
        <v>1.2</v>
      </c>
      <c r="U28" s="102">
        <f>ROUND(U29*1.2,-2)</f>
        <v>582200</v>
      </c>
      <c r="V28" s="129"/>
      <c r="W28" s="63">
        <f t="shared" si="0"/>
        <v>698640</v>
      </c>
    </row>
    <row r="29" spans="1:25" ht="18">
      <c r="A29" s="18">
        <v>8</v>
      </c>
      <c r="B29" s="19"/>
      <c r="C29" s="19"/>
      <c r="D29" s="19"/>
      <c r="E29" s="19"/>
      <c r="F29" s="19"/>
      <c r="G29" s="20"/>
      <c r="H29" s="134"/>
      <c r="I29" s="113">
        <v>2</v>
      </c>
      <c r="J29" s="114"/>
      <c r="K29" s="124" t="s">
        <v>7</v>
      </c>
      <c r="L29" s="125"/>
      <c r="M29" s="125"/>
      <c r="N29" s="125"/>
      <c r="O29" s="125"/>
      <c r="P29" s="125"/>
      <c r="Q29" s="126"/>
      <c r="R29" s="127">
        <v>90900</v>
      </c>
      <c r="S29" s="128"/>
      <c r="T29" s="24"/>
      <c r="U29" s="113">
        <f>ROUND(425600*1.14,-2)</f>
        <v>485200</v>
      </c>
      <c r="V29" s="128"/>
      <c r="W29" s="62">
        <f t="shared" si="0"/>
        <v>582240</v>
      </c>
      <c r="Y29" s="93"/>
    </row>
    <row r="30" spans="1:23" ht="18.75" thickBot="1">
      <c r="A30" s="28">
        <v>9</v>
      </c>
      <c r="B30" s="29"/>
      <c r="C30" s="29"/>
      <c r="D30" s="29"/>
      <c r="E30" s="29"/>
      <c r="F30" s="29"/>
      <c r="G30" s="30"/>
      <c r="H30" s="135"/>
      <c r="I30" s="100">
        <v>3</v>
      </c>
      <c r="J30" s="101"/>
      <c r="K30" s="100"/>
      <c r="L30" s="118"/>
      <c r="M30" s="118"/>
      <c r="N30" s="118"/>
      <c r="O30" s="118"/>
      <c r="P30" s="118"/>
      <c r="Q30" s="119"/>
      <c r="R30" s="120">
        <v>72700</v>
      </c>
      <c r="S30" s="118"/>
      <c r="T30" s="25"/>
      <c r="U30" s="100">
        <f>ROUND(U29*0.8,-2)</f>
        <v>388200</v>
      </c>
      <c r="V30" s="118"/>
      <c r="W30" s="64">
        <f t="shared" si="0"/>
        <v>465840</v>
      </c>
    </row>
    <row r="31" spans="1:23" ht="18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23"/>
      <c r="U31" s="128"/>
      <c r="V31" s="128"/>
      <c r="W31" s="5"/>
    </row>
    <row r="32" spans="1:23" ht="18.75">
      <c r="A32" s="168" t="s">
        <v>77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ht="18">
      <c r="A33" s="149" t="s">
        <v>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23" ht="18.75" thickBo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23"/>
      <c r="U34" s="5"/>
      <c r="V34" s="5"/>
      <c r="W34" s="5"/>
    </row>
    <row r="35" spans="1:23" ht="18">
      <c r="A35" s="13">
        <v>10</v>
      </c>
      <c r="B35" s="14"/>
      <c r="C35" s="14"/>
      <c r="D35" s="14"/>
      <c r="E35" s="14"/>
      <c r="F35" s="14"/>
      <c r="G35" s="15"/>
      <c r="H35" s="16"/>
      <c r="I35" s="102">
        <v>1</v>
      </c>
      <c r="J35" s="103"/>
      <c r="K35" s="102"/>
      <c r="L35" s="129"/>
      <c r="M35" s="129"/>
      <c r="N35" s="129"/>
      <c r="O35" s="129"/>
      <c r="P35" s="129"/>
      <c r="Q35" s="130"/>
      <c r="R35" s="131">
        <v>121000</v>
      </c>
      <c r="S35" s="129"/>
      <c r="T35" s="169">
        <v>1.2</v>
      </c>
      <c r="U35" s="102">
        <f>ROUND(U36*1.2,-2)</f>
        <v>592300</v>
      </c>
      <c r="V35" s="129"/>
      <c r="W35" s="31">
        <f>U35*1.2</f>
        <v>710760</v>
      </c>
    </row>
    <row r="36" spans="1:23" ht="18">
      <c r="A36" s="18">
        <v>11</v>
      </c>
      <c r="B36" s="19"/>
      <c r="C36" s="19"/>
      <c r="D36" s="19"/>
      <c r="E36" s="19"/>
      <c r="F36" s="19"/>
      <c r="G36" s="20"/>
      <c r="H36" s="21" t="s">
        <v>49</v>
      </c>
      <c r="I36" s="113">
        <v>2</v>
      </c>
      <c r="J36" s="114"/>
      <c r="K36" s="124" t="s">
        <v>7</v>
      </c>
      <c r="L36" s="125"/>
      <c r="M36" s="125"/>
      <c r="N36" s="125"/>
      <c r="O36" s="125"/>
      <c r="P36" s="125"/>
      <c r="Q36" s="126"/>
      <c r="R36" s="127">
        <v>100800</v>
      </c>
      <c r="S36" s="128"/>
      <c r="T36" s="172"/>
      <c r="U36" s="113">
        <f>ROUND(470100*1.05,-2)</f>
        <v>493600</v>
      </c>
      <c r="V36" s="128"/>
      <c r="W36" s="32">
        <f>U36*1.2</f>
        <v>592320</v>
      </c>
    </row>
    <row r="37" spans="1:23" ht="18.75" thickBot="1">
      <c r="A37" s="28">
        <v>12</v>
      </c>
      <c r="B37" s="29"/>
      <c r="C37" s="29"/>
      <c r="D37" s="29"/>
      <c r="E37" s="29"/>
      <c r="F37" s="29"/>
      <c r="G37" s="30"/>
      <c r="H37" s="26"/>
      <c r="I37" s="100">
        <v>3</v>
      </c>
      <c r="J37" s="101"/>
      <c r="K37" s="100"/>
      <c r="L37" s="118"/>
      <c r="M37" s="118"/>
      <c r="N37" s="118"/>
      <c r="O37" s="118"/>
      <c r="P37" s="118"/>
      <c r="Q37" s="119"/>
      <c r="R37" s="120">
        <v>80600</v>
      </c>
      <c r="S37" s="118"/>
      <c r="T37" s="170"/>
      <c r="U37" s="100">
        <f>ROUND(U36*0.8,-2)</f>
        <v>394900</v>
      </c>
      <c r="V37" s="118"/>
      <c r="W37" s="33">
        <f>U37*1.2</f>
        <v>473880</v>
      </c>
    </row>
    <row r="38" spans="1:23" ht="17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5"/>
      <c r="V38" s="5"/>
      <c r="W38" s="5"/>
    </row>
    <row r="39" spans="1:23" ht="24" customHeight="1">
      <c r="A39" s="181" t="s">
        <v>67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 ht="35.25" customHeight="1" thickBot="1">
      <c r="A40" s="176" t="s">
        <v>50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5"/>
    </row>
    <row r="41" spans="1:25" ht="36" customHeight="1" thickBot="1">
      <c r="A41" s="46">
        <v>13</v>
      </c>
      <c r="B41" s="72"/>
      <c r="C41" s="72"/>
      <c r="D41" s="72"/>
      <c r="E41" s="72"/>
      <c r="F41" s="72"/>
      <c r="G41" s="58"/>
      <c r="H41" s="46" t="s">
        <v>51</v>
      </c>
      <c r="I41" s="178" t="s">
        <v>52</v>
      </c>
      <c r="J41" s="179"/>
      <c r="K41" s="178" t="s">
        <v>84</v>
      </c>
      <c r="L41" s="180"/>
      <c r="M41" s="180"/>
      <c r="N41" s="180"/>
      <c r="O41" s="180"/>
      <c r="P41" s="180"/>
      <c r="Q41" s="179"/>
      <c r="R41" s="107">
        <v>37300</v>
      </c>
      <c r="S41" s="108"/>
      <c r="T41" s="72">
        <v>1</v>
      </c>
      <c r="U41" s="107">
        <f>ROUND(203000*1.1,-2)</f>
        <v>223300</v>
      </c>
      <c r="V41" s="108"/>
      <c r="W41" s="47">
        <f>U41*1.2</f>
        <v>267960</v>
      </c>
      <c r="Y41" s="93"/>
    </row>
    <row r="42" spans="1:23" ht="18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23"/>
      <c r="U42" s="5"/>
      <c r="V42" s="5"/>
      <c r="W42" s="5"/>
    </row>
    <row r="43" spans="1:23" ht="18">
      <c r="A43" s="149" t="s">
        <v>42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</row>
    <row r="44" spans="1:23" ht="20.25" customHeight="1">
      <c r="A44" s="149" t="s">
        <v>22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</row>
    <row r="45" spans="1:23" ht="18">
      <c r="A45" s="149" t="s">
        <v>23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</row>
    <row r="46" spans="1:23" ht="18.75" thickBot="1">
      <c r="A46" s="118" t="s">
        <v>47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ht="18.75" thickBot="1">
      <c r="A47" s="38">
        <v>14</v>
      </c>
      <c r="B47" s="14"/>
      <c r="C47" s="14"/>
      <c r="D47" s="14"/>
      <c r="E47" s="14"/>
      <c r="F47" s="14"/>
      <c r="G47" s="15"/>
      <c r="H47" s="133" t="s">
        <v>5</v>
      </c>
      <c r="I47" s="102">
        <v>2</v>
      </c>
      <c r="J47" s="103"/>
      <c r="K47" s="162" t="s">
        <v>24</v>
      </c>
      <c r="L47" s="163"/>
      <c r="M47" s="163"/>
      <c r="N47" s="163"/>
      <c r="O47" s="163"/>
      <c r="P47" s="163"/>
      <c r="Q47" s="164"/>
      <c r="R47" s="102">
        <v>46900</v>
      </c>
      <c r="S47" s="103"/>
      <c r="T47" s="169">
        <v>1</v>
      </c>
      <c r="U47" s="102">
        <f>ROUND(155900*1.1,-2)</f>
        <v>171500</v>
      </c>
      <c r="V47" s="103"/>
      <c r="W47" s="65">
        <f>U47*1.2</f>
        <v>205800</v>
      </c>
    </row>
    <row r="48" spans="1:23" ht="18.75" thickBot="1">
      <c r="A48" s="39">
        <v>15</v>
      </c>
      <c r="B48" s="29"/>
      <c r="C48" s="29"/>
      <c r="D48" s="29"/>
      <c r="E48" s="29"/>
      <c r="F48" s="29"/>
      <c r="G48" s="30"/>
      <c r="H48" s="135"/>
      <c r="I48" s="100">
        <v>3</v>
      </c>
      <c r="J48" s="101"/>
      <c r="K48" s="165"/>
      <c r="L48" s="166"/>
      <c r="M48" s="166"/>
      <c r="N48" s="166"/>
      <c r="O48" s="166"/>
      <c r="P48" s="166"/>
      <c r="Q48" s="167"/>
      <c r="R48" s="100">
        <v>37500</v>
      </c>
      <c r="S48" s="101"/>
      <c r="T48" s="170"/>
      <c r="U48" s="100">
        <f>ROUND(140400*1.1,-2)</f>
        <v>154400</v>
      </c>
      <c r="V48" s="101"/>
      <c r="W48" s="37">
        <f>U48*1.2</f>
        <v>185280</v>
      </c>
    </row>
    <row r="49" spans="1:23" ht="18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7"/>
      <c r="U49" s="5"/>
      <c r="V49" s="5"/>
      <c r="W49" s="5"/>
    </row>
    <row r="50" spans="1:23" ht="18" customHeight="1">
      <c r="A50" s="187" t="s">
        <v>96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</row>
    <row r="51" spans="1:23" ht="23.2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</row>
    <row r="52" spans="1:23" ht="18">
      <c r="A52" s="142" t="s">
        <v>25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</row>
    <row r="53" spans="1:23" ht="36.75" customHeight="1">
      <c r="A53" s="148" t="s">
        <v>31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</row>
    <row r="54" spans="1:23" ht="18.75">
      <c r="A54" s="148" t="s">
        <v>26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</row>
    <row r="55" spans="1:23" ht="18.75" thickBot="1">
      <c r="A55" s="118" t="s">
        <v>53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</row>
    <row r="56" spans="1:23" ht="94.5" customHeight="1" thickBot="1">
      <c r="A56" s="136" t="s">
        <v>1</v>
      </c>
      <c r="B56" s="138"/>
      <c r="C56" s="138"/>
      <c r="D56" s="138"/>
      <c r="E56" s="138"/>
      <c r="F56" s="138"/>
      <c r="G56" s="137"/>
      <c r="H56" s="74" t="s">
        <v>2</v>
      </c>
      <c r="I56" s="136" t="s">
        <v>3</v>
      </c>
      <c r="J56" s="137"/>
      <c r="K56" s="136" t="s">
        <v>4</v>
      </c>
      <c r="L56" s="138"/>
      <c r="M56" s="138"/>
      <c r="N56" s="138"/>
      <c r="O56" s="138"/>
      <c r="P56" s="138"/>
      <c r="Q56" s="139"/>
      <c r="R56" s="140" t="s">
        <v>17</v>
      </c>
      <c r="S56" s="139"/>
      <c r="T56" s="75" t="s">
        <v>27</v>
      </c>
      <c r="U56" s="146" t="s">
        <v>39</v>
      </c>
      <c r="V56" s="147"/>
      <c r="W56" s="74" t="s">
        <v>43</v>
      </c>
    </row>
    <row r="57" spans="1:23" ht="18.75" thickBot="1">
      <c r="A57" s="143">
        <v>16</v>
      </c>
      <c r="B57" s="144"/>
      <c r="C57" s="144"/>
      <c r="D57" s="144"/>
      <c r="E57" s="144"/>
      <c r="F57" s="144"/>
      <c r="G57" s="145"/>
      <c r="H57" s="173" t="s">
        <v>10</v>
      </c>
      <c r="I57" s="102">
        <v>1</v>
      </c>
      <c r="J57" s="103"/>
      <c r="K57" s="102"/>
      <c r="L57" s="129"/>
      <c r="M57" s="129"/>
      <c r="N57" s="129"/>
      <c r="O57" s="129"/>
      <c r="P57" s="129"/>
      <c r="Q57" s="130"/>
      <c r="R57" s="131">
        <v>52900</v>
      </c>
      <c r="S57" s="129"/>
      <c r="T57" s="169">
        <v>1</v>
      </c>
      <c r="U57" s="102">
        <f>ROUND(U58*1.2,-2)</f>
        <v>252400</v>
      </c>
      <c r="V57" s="103"/>
      <c r="W57" s="65">
        <f aca="true" t="shared" si="1" ref="W57:W65">U57*1.2</f>
        <v>302880</v>
      </c>
    </row>
    <row r="58" spans="1:25" ht="18.75" thickBot="1">
      <c r="A58" s="121">
        <v>17</v>
      </c>
      <c r="B58" s="122"/>
      <c r="C58" s="122"/>
      <c r="D58" s="122"/>
      <c r="E58" s="122"/>
      <c r="F58" s="122"/>
      <c r="G58" s="123"/>
      <c r="H58" s="174"/>
      <c r="I58" s="113">
        <v>2</v>
      </c>
      <c r="J58" s="114"/>
      <c r="K58" s="124" t="s">
        <v>21</v>
      </c>
      <c r="L58" s="125"/>
      <c r="M58" s="125"/>
      <c r="N58" s="125"/>
      <c r="O58" s="125"/>
      <c r="P58" s="125"/>
      <c r="Q58" s="126"/>
      <c r="R58" s="127">
        <v>44100</v>
      </c>
      <c r="S58" s="128"/>
      <c r="T58" s="172"/>
      <c r="U58" s="127">
        <f>ROUND(191200*1.1,-2)</f>
        <v>210300</v>
      </c>
      <c r="V58" s="114"/>
      <c r="W58" s="65">
        <f t="shared" si="1"/>
        <v>252360</v>
      </c>
      <c r="Y58" s="93"/>
    </row>
    <row r="59" spans="1:23" ht="18.75" thickBot="1">
      <c r="A59" s="121">
        <v>18</v>
      </c>
      <c r="B59" s="122"/>
      <c r="C59" s="122"/>
      <c r="D59" s="122"/>
      <c r="E59" s="122"/>
      <c r="F59" s="122"/>
      <c r="G59" s="123"/>
      <c r="H59" s="174"/>
      <c r="I59" s="113">
        <v>3</v>
      </c>
      <c r="J59" s="114"/>
      <c r="K59" s="113"/>
      <c r="L59" s="128"/>
      <c r="M59" s="128"/>
      <c r="N59" s="128"/>
      <c r="O59" s="128"/>
      <c r="P59" s="128"/>
      <c r="Q59" s="132"/>
      <c r="R59" s="127">
        <v>35300</v>
      </c>
      <c r="S59" s="128"/>
      <c r="T59" s="170"/>
      <c r="U59" s="113">
        <f>ROUND(U58*0.8,-2)</f>
        <v>168200</v>
      </c>
      <c r="V59" s="114"/>
      <c r="W59" s="65">
        <f t="shared" si="1"/>
        <v>201840</v>
      </c>
    </row>
    <row r="60" spans="1:23" ht="18.75" thickBot="1">
      <c r="A60" s="121">
        <v>19</v>
      </c>
      <c r="B60" s="122"/>
      <c r="C60" s="122"/>
      <c r="D60" s="122"/>
      <c r="E60" s="122"/>
      <c r="F60" s="122"/>
      <c r="G60" s="123"/>
      <c r="H60" s="174"/>
      <c r="I60" s="102">
        <v>1</v>
      </c>
      <c r="J60" s="103"/>
      <c r="K60" s="102"/>
      <c r="L60" s="129"/>
      <c r="M60" s="129"/>
      <c r="N60" s="129"/>
      <c r="O60" s="129"/>
      <c r="P60" s="129"/>
      <c r="Q60" s="130"/>
      <c r="R60" s="131">
        <v>62800</v>
      </c>
      <c r="S60" s="129"/>
      <c r="T60" s="169">
        <v>1</v>
      </c>
      <c r="U60" s="102">
        <f>ROUND(U61*1.2,-2)</f>
        <v>298700</v>
      </c>
      <c r="V60" s="103"/>
      <c r="W60" s="65">
        <f t="shared" si="1"/>
        <v>358440</v>
      </c>
    </row>
    <row r="61" spans="1:25" ht="18.75" thickBot="1">
      <c r="A61" s="121">
        <v>20</v>
      </c>
      <c r="B61" s="122"/>
      <c r="C61" s="122"/>
      <c r="D61" s="122"/>
      <c r="E61" s="122"/>
      <c r="F61" s="122"/>
      <c r="G61" s="123"/>
      <c r="H61" s="174"/>
      <c r="I61" s="113">
        <v>2</v>
      </c>
      <c r="J61" s="114"/>
      <c r="K61" s="124" t="s">
        <v>11</v>
      </c>
      <c r="L61" s="125"/>
      <c r="M61" s="125"/>
      <c r="N61" s="125"/>
      <c r="O61" s="125"/>
      <c r="P61" s="125"/>
      <c r="Q61" s="126"/>
      <c r="R61" s="127">
        <v>52300</v>
      </c>
      <c r="S61" s="128"/>
      <c r="T61" s="172"/>
      <c r="U61" s="127">
        <f>ROUND(226300*1.1,-2)</f>
        <v>248900</v>
      </c>
      <c r="V61" s="114"/>
      <c r="W61" s="65">
        <f t="shared" si="1"/>
        <v>298680</v>
      </c>
      <c r="Y61" s="93"/>
    </row>
    <row r="62" spans="1:23" ht="18.75" thickBot="1">
      <c r="A62" s="121">
        <v>21</v>
      </c>
      <c r="B62" s="122"/>
      <c r="C62" s="122"/>
      <c r="D62" s="122"/>
      <c r="E62" s="122"/>
      <c r="F62" s="122"/>
      <c r="G62" s="123"/>
      <c r="H62" s="174"/>
      <c r="I62" s="100">
        <v>3</v>
      </c>
      <c r="J62" s="101"/>
      <c r="K62" s="100"/>
      <c r="L62" s="118"/>
      <c r="M62" s="118"/>
      <c r="N62" s="118"/>
      <c r="O62" s="118"/>
      <c r="P62" s="118"/>
      <c r="Q62" s="119"/>
      <c r="R62" s="120">
        <v>41800</v>
      </c>
      <c r="S62" s="118"/>
      <c r="T62" s="170"/>
      <c r="U62" s="113">
        <f>ROUND(U61*0.8,-2)</f>
        <v>199100</v>
      </c>
      <c r="V62" s="114"/>
      <c r="W62" s="65">
        <f t="shared" si="1"/>
        <v>238920</v>
      </c>
    </row>
    <row r="63" spans="1:23" ht="18.75" thickBot="1">
      <c r="A63" s="18">
        <v>22</v>
      </c>
      <c r="B63" s="19"/>
      <c r="C63" s="19"/>
      <c r="D63" s="19"/>
      <c r="E63" s="19"/>
      <c r="F63" s="19"/>
      <c r="G63" s="20"/>
      <c r="H63" s="174"/>
      <c r="I63" s="102">
        <v>1</v>
      </c>
      <c r="J63" s="103"/>
      <c r="K63" s="102"/>
      <c r="L63" s="129"/>
      <c r="M63" s="129"/>
      <c r="N63" s="129"/>
      <c r="O63" s="129"/>
      <c r="P63" s="129"/>
      <c r="Q63" s="130"/>
      <c r="R63" s="131">
        <v>71800</v>
      </c>
      <c r="S63" s="129"/>
      <c r="T63" s="169">
        <v>1.05</v>
      </c>
      <c r="U63" s="102">
        <f>ROUND(U64*1.2,-2)</f>
        <v>339100</v>
      </c>
      <c r="V63" s="103"/>
      <c r="W63" s="65">
        <f t="shared" si="1"/>
        <v>406920</v>
      </c>
    </row>
    <row r="64" spans="1:25" ht="18.75" thickBot="1">
      <c r="A64" s="18">
        <v>23</v>
      </c>
      <c r="B64" s="19"/>
      <c r="C64" s="19"/>
      <c r="D64" s="19"/>
      <c r="E64" s="19"/>
      <c r="F64" s="19"/>
      <c r="G64" s="20"/>
      <c r="H64" s="174"/>
      <c r="I64" s="113">
        <v>2</v>
      </c>
      <c r="J64" s="114"/>
      <c r="K64" s="124" t="s">
        <v>7</v>
      </c>
      <c r="L64" s="125"/>
      <c r="M64" s="125"/>
      <c r="N64" s="125"/>
      <c r="O64" s="125"/>
      <c r="P64" s="125"/>
      <c r="Q64" s="126"/>
      <c r="R64" s="127">
        <v>59800</v>
      </c>
      <c r="S64" s="128"/>
      <c r="T64" s="172"/>
      <c r="U64" s="113">
        <f>ROUND(256900*1.1,-2)</f>
        <v>282600</v>
      </c>
      <c r="V64" s="114"/>
      <c r="W64" s="65">
        <f t="shared" si="1"/>
        <v>339120</v>
      </c>
      <c r="Y64" s="93"/>
    </row>
    <row r="65" spans="1:23" ht="18.75" thickBot="1">
      <c r="A65" s="28">
        <v>24</v>
      </c>
      <c r="B65" s="29"/>
      <c r="C65" s="29"/>
      <c r="D65" s="29"/>
      <c r="E65" s="29"/>
      <c r="F65" s="29"/>
      <c r="G65" s="30"/>
      <c r="H65" s="175"/>
      <c r="I65" s="100">
        <v>3</v>
      </c>
      <c r="J65" s="101"/>
      <c r="K65" s="100"/>
      <c r="L65" s="118"/>
      <c r="M65" s="118"/>
      <c r="N65" s="118"/>
      <c r="O65" s="118"/>
      <c r="P65" s="118"/>
      <c r="Q65" s="119"/>
      <c r="R65" s="120">
        <v>47800</v>
      </c>
      <c r="S65" s="118"/>
      <c r="T65" s="170"/>
      <c r="U65" s="100">
        <f>ROUND(U64*0.8,-2)</f>
        <v>226100</v>
      </c>
      <c r="V65" s="101"/>
      <c r="W65" s="37">
        <f t="shared" si="1"/>
        <v>271320</v>
      </c>
    </row>
    <row r="66" spans="1:23" ht="18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8"/>
      <c r="U66" s="5"/>
      <c r="V66" s="5"/>
      <c r="W66" s="5"/>
    </row>
    <row r="67" spans="1:23" ht="18">
      <c r="A67" s="149" t="s">
        <v>13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ht="18.75">
      <c r="A68" s="168" t="s">
        <v>79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ht="18">
      <c r="A69" s="149" t="s">
        <v>40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ht="18.75" thickBo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23"/>
      <c r="U70" s="5"/>
      <c r="V70" s="5"/>
      <c r="W70" s="5"/>
    </row>
    <row r="71" spans="1:23" ht="18.75" customHeight="1" thickBot="1">
      <c r="A71" s="38">
        <v>25</v>
      </c>
      <c r="B71" s="15"/>
      <c r="C71" s="104" t="s">
        <v>28</v>
      </c>
      <c r="D71" s="104"/>
      <c r="E71" s="104"/>
      <c r="F71" s="104"/>
      <c r="G71" s="104"/>
      <c r="H71" s="104"/>
      <c r="I71" s="102">
        <v>1</v>
      </c>
      <c r="J71" s="103"/>
      <c r="K71" s="162" t="s">
        <v>82</v>
      </c>
      <c r="L71" s="163"/>
      <c r="M71" s="163"/>
      <c r="N71" s="163"/>
      <c r="O71" s="163"/>
      <c r="P71" s="163"/>
      <c r="Q71" s="164"/>
      <c r="R71" s="129">
        <v>101000</v>
      </c>
      <c r="S71" s="129"/>
      <c r="T71" s="169">
        <v>1</v>
      </c>
      <c r="U71" s="102">
        <f>ROUND(U72*1.2,-2)</f>
        <v>497500</v>
      </c>
      <c r="V71" s="103"/>
      <c r="W71" s="65">
        <f>U71*1.2</f>
        <v>597000</v>
      </c>
    </row>
    <row r="72" spans="1:25" ht="18.75" thickBot="1">
      <c r="A72" s="39">
        <v>26</v>
      </c>
      <c r="B72" s="30"/>
      <c r="C72" s="171"/>
      <c r="D72" s="171"/>
      <c r="E72" s="171"/>
      <c r="F72" s="171"/>
      <c r="G72" s="171"/>
      <c r="H72" s="171"/>
      <c r="I72" s="100">
        <v>2</v>
      </c>
      <c r="J72" s="101"/>
      <c r="K72" s="165"/>
      <c r="L72" s="166"/>
      <c r="M72" s="166"/>
      <c r="N72" s="166"/>
      <c r="O72" s="166"/>
      <c r="P72" s="166"/>
      <c r="Q72" s="167"/>
      <c r="R72" s="118">
        <v>84200</v>
      </c>
      <c r="S72" s="118"/>
      <c r="T72" s="170"/>
      <c r="U72" s="100">
        <f>ROUND(387500*1.07,-2)</f>
        <v>414600</v>
      </c>
      <c r="V72" s="101"/>
      <c r="W72" s="37">
        <f>U72*1.2</f>
        <v>497520</v>
      </c>
      <c r="Y72" s="93"/>
    </row>
    <row r="73" spans="1:23" ht="18.75" thickBot="1">
      <c r="A73" s="17">
        <v>27</v>
      </c>
      <c r="B73" s="77"/>
      <c r="C73" s="171"/>
      <c r="D73" s="171"/>
      <c r="E73" s="171"/>
      <c r="F73" s="171"/>
      <c r="G73" s="171"/>
      <c r="H73" s="171"/>
      <c r="I73" s="102">
        <v>1</v>
      </c>
      <c r="J73" s="103"/>
      <c r="K73" s="104" t="s">
        <v>7</v>
      </c>
      <c r="L73" s="104"/>
      <c r="M73" s="104"/>
      <c r="N73" s="104"/>
      <c r="O73" s="104"/>
      <c r="P73" s="77"/>
      <c r="Q73" s="77"/>
      <c r="R73" s="77"/>
      <c r="S73" s="77"/>
      <c r="T73" s="77"/>
      <c r="U73" s="98">
        <f>ROUND(U74*1.2,-2)</f>
        <v>547200</v>
      </c>
      <c r="V73" s="99"/>
      <c r="W73" s="37">
        <f>U73*1.2</f>
        <v>656640</v>
      </c>
    </row>
    <row r="74" spans="1:23" ht="18.75" thickBot="1">
      <c r="A74" s="25">
        <v>28</v>
      </c>
      <c r="B74" s="10"/>
      <c r="C74" s="105"/>
      <c r="D74" s="105"/>
      <c r="E74" s="105"/>
      <c r="F74" s="105"/>
      <c r="G74" s="105"/>
      <c r="H74" s="105"/>
      <c r="I74" s="100">
        <v>2</v>
      </c>
      <c r="J74" s="101"/>
      <c r="K74" s="105"/>
      <c r="L74" s="105"/>
      <c r="M74" s="105"/>
      <c r="N74" s="105"/>
      <c r="O74" s="105"/>
      <c r="P74" s="10"/>
      <c r="Q74" s="10"/>
      <c r="R74" s="10"/>
      <c r="S74" s="10"/>
      <c r="T74" s="10"/>
      <c r="U74" s="96">
        <f>ROUND(426200*1.07,-2)</f>
        <v>456000</v>
      </c>
      <c r="V74" s="97"/>
      <c r="W74" s="37">
        <f>U74*1.2</f>
        <v>547200</v>
      </c>
    </row>
    <row r="75" spans="1:23" ht="18">
      <c r="A75" s="19"/>
      <c r="B75" s="19"/>
      <c r="C75" s="19"/>
      <c r="D75" s="19"/>
      <c r="E75" s="23"/>
      <c r="F75" s="23"/>
      <c r="G75" s="23"/>
      <c r="H75" s="23"/>
      <c r="I75" s="23"/>
      <c r="J75" s="23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  <c r="V75" s="23"/>
      <c r="W75" s="5"/>
    </row>
    <row r="76" spans="1:23" ht="34.5" customHeight="1">
      <c r="A76" s="149" t="s">
        <v>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5"/>
    </row>
    <row r="77" spans="1:23" ht="18.75" thickBot="1">
      <c r="A77" s="128" t="s">
        <v>58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5"/>
    </row>
    <row r="78" spans="1:23" ht="18.75" thickBot="1">
      <c r="A78" s="40">
        <v>29</v>
      </c>
      <c r="B78" s="41"/>
      <c r="C78" s="41"/>
      <c r="D78" s="41"/>
      <c r="E78" s="41"/>
      <c r="F78" s="41"/>
      <c r="G78" s="41"/>
      <c r="H78" s="157" t="s">
        <v>55</v>
      </c>
      <c r="I78" s="157" t="s">
        <v>54</v>
      </c>
      <c r="J78" s="160"/>
      <c r="K78" s="162" t="s">
        <v>83</v>
      </c>
      <c r="L78" s="163"/>
      <c r="M78" s="163"/>
      <c r="N78" s="163"/>
      <c r="O78" s="163"/>
      <c r="P78" s="163"/>
      <c r="Q78" s="164"/>
      <c r="R78" s="159">
        <v>33300</v>
      </c>
      <c r="S78" s="153"/>
      <c r="T78" s="157">
        <v>1</v>
      </c>
      <c r="U78" s="157">
        <f>ROUND(186600*1.15,-2)</f>
        <v>214600</v>
      </c>
      <c r="V78" s="160"/>
      <c r="W78" s="173">
        <f>U78*1.2</f>
        <v>257520</v>
      </c>
    </row>
    <row r="79" spans="1:25" ht="24" customHeight="1" thickBot="1">
      <c r="A79" s="40">
        <v>30</v>
      </c>
      <c r="B79" s="10"/>
      <c r="C79" s="10"/>
      <c r="D79" s="10"/>
      <c r="E79" s="10"/>
      <c r="F79" s="10"/>
      <c r="G79" s="10"/>
      <c r="H79" s="158"/>
      <c r="I79" s="158"/>
      <c r="J79" s="161"/>
      <c r="K79" s="165"/>
      <c r="L79" s="166"/>
      <c r="M79" s="166"/>
      <c r="N79" s="166"/>
      <c r="O79" s="166"/>
      <c r="P79" s="166"/>
      <c r="Q79" s="167"/>
      <c r="R79" s="159">
        <v>30000</v>
      </c>
      <c r="S79" s="153"/>
      <c r="T79" s="158"/>
      <c r="U79" s="158"/>
      <c r="V79" s="161"/>
      <c r="W79" s="175"/>
      <c r="Y79" s="93"/>
    </row>
    <row r="80" spans="1:23" ht="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5"/>
      <c r="V80" s="5"/>
      <c r="W80" s="5"/>
    </row>
    <row r="81" spans="1:23" ht="18">
      <c r="A81" s="149" t="s">
        <v>29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1:23" ht="18">
      <c r="A82" s="149" t="s">
        <v>22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1:23" ht="18">
      <c r="A83" s="149" t="s">
        <v>23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1:23" ht="18.75" thickBot="1">
      <c r="A84" s="118" t="s">
        <v>57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</row>
    <row r="85" spans="1:23" ht="36.75" thickBot="1">
      <c r="A85" s="49">
        <v>31</v>
      </c>
      <c r="B85" s="50"/>
      <c r="C85" s="50"/>
      <c r="D85" s="50"/>
      <c r="E85" s="50"/>
      <c r="F85" s="50"/>
      <c r="G85" s="48"/>
      <c r="H85" s="49" t="s">
        <v>56</v>
      </c>
      <c r="I85" s="109">
        <v>2</v>
      </c>
      <c r="J85" s="153"/>
      <c r="K85" s="154" t="s">
        <v>30</v>
      </c>
      <c r="L85" s="155"/>
      <c r="M85" s="155"/>
      <c r="N85" s="155"/>
      <c r="O85" s="155"/>
      <c r="P85" s="155"/>
      <c r="Q85" s="156"/>
      <c r="R85" s="109">
        <v>42100</v>
      </c>
      <c r="S85" s="153"/>
      <c r="T85" s="49">
        <v>1</v>
      </c>
      <c r="U85" s="109">
        <f>ROUND(142500*1.1,-2)</f>
        <v>156800</v>
      </c>
      <c r="V85" s="153"/>
      <c r="W85" s="47">
        <f>U85*1.2</f>
        <v>188160</v>
      </c>
    </row>
    <row r="86" spans="1:23" ht="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8"/>
      <c r="V86" s="8"/>
      <c r="W86" s="5"/>
    </row>
    <row r="87" spans="1:23" ht="18.75" hidden="1" thickBot="1">
      <c r="A87" s="149" t="s">
        <v>12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8"/>
      <c r="U87" s="5"/>
      <c r="V87" s="5"/>
      <c r="W87" s="5"/>
    </row>
    <row r="88" spans="1:23" ht="36.75" hidden="1" thickBot="1">
      <c r="A88" s="40">
        <v>39</v>
      </c>
      <c r="B88" s="41"/>
      <c r="C88" s="41"/>
      <c r="D88" s="41"/>
      <c r="E88" s="41"/>
      <c r="F88" s="41"/>
      <c r="G88" s="42"/>
      <c r="H88" s="43" t="s">
        <v>14</v>
      </c>
      <c r="I88" s="96">
        <v>2</v>
      </c>
      <c r="J88" s="97"/>
      <c r="K88" s="150" t="s">
        <v>30</v>
      </c>
      <c r="L88" s="151"/>
      <c r="M88" s="151"/>
      <c r="N88" s="151"/>
      <c r="O88" s="151"/>
      <c r="P88" s="151"/>
      <c r="Q88" s="152"/>
      <c r="R88" s="96">
        <v>36500</v>
      </c>
      <c r="S88" s="97"/>
      <c r="T88" s="43">
        <v>1</v>
      </c>
      <c r="U88" s="96">
        <f>44100*1.2</f>
        <v>52920</v>
      </c>
      <c r="V88" s="97"/>
      <c r="W88" s="37">
        <f>U88*1.2</f>
        <v>63504</v>
      </c>
    </row>
    <row r="89" spans="1:23" ht="18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5"/>
      <c r="V89" s="5"/>
      <c r="W89" s="5"/>
    </row>
    <row r="90" spans="1:23" ht="18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23"/>
      <c r="U90" s="5"/>
      <c r="V90" s="5"/>
      <c r="W90" s="5"/>
    </row>
    <row r="91" spans="1:23" ht="18">
      <c r="A91" s="141" t="s">
        <v>15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3" ht="18">
      <c r="A92" s="142" t="s">
        <v>16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</row>
    <row r="93" spans="1:23" ht="18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7"/>
      <c r="U93" s="5"/>
      <c r="V93" s="5"/>
      <c r="W93" s="5"/>
    </row>
    <row r="94" spans="1:23" ht="18">
      <c r="A94" s="142" t="s">
        <v>25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</row>
    <row r="95" spans="1:23" ht="18">
      <c r="A95" s="142" t="s">
        <v>19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</row>
    <row r="96" spans="1:23" ht="18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5"/>
    </row>
    <row r="97" spans="1:23" ht="18.75">
      <c r="A97" s="148" t="s">
        <v>36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</row>
    <row r="98" spans="1:23" ht="18.75">
      <c r="A98" s="148" t="s">
        <v>20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</row>
    <row r="99" spans="1:23" ht="18.75" thickBot="1">
      <c r="A99" s="118" t="s">
        <v>59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</row>
    <row r="100" spans="1:23" ht="94.5" customHeight="1" thickBot="1">
      <c r="A100" s="136" t="s">
        <v>1</v>
      </c>
      <c r="B100" s="138"/>
      <c r="C100" s="138"/>
      <c r="D100" s="138"/>
      <c r="E100" s="138"/>
      <c r="F100" s="138"/>
      <c r="G100" s="137"/>
      <c r="H100" s="74" t="s">
        <v>2</v>
      </c>
      <c r="I100" s="136" t="s">
        <v>3</v>
      </c>
      <c r="J100" s="137"/>
      <c r="K100" s="136" t="s">
        <v>4</v>
      </c>
      <c r="L100" s="138"/>
      <c r="M100" s="138"/>
      <c r="N100" s="138"/>
      <c r="O100" s="138"/>
      <c r="P100" s="138"/>
      <c r="Q100" s="139"/>
      <c r="R100" s="140" t="s">
        <v>17</v>
      </c>
      <c r="S100" s="139"/>
      <c r="T100" s="75" t="s">
        <v>27</v>
      </c>
      <c r="U100" s="146" t="s">
        <v>39</v>
      </c>
      <c r="V100" s="147"/>
      <c r="W100" s="74" t="s">
        <v>43</v>
      </c>
    </row>
    <row r="101" spans="1:23" ht="18.75" thickBot="1">
      <c r="A101" s="143">
        <v>32</v>
      </c>
      <c r="B101" s="144"/>
      <c r="C101" s="144"/>
      <c r="D101" s="144"/>
      <c r="E101" s="144"/>
      <c r="F101" s="144"/>
      <c r="G101" s="145"/>
      <c r="H101" s="133" t="s">
        <v>37</v>
      </c>
      <c r="I101" s="102">
        <v>1</v>
      </c>
      <c r="J101" s="103"/>
      <c r="K101" s="102"/>
      <c r="L101" s="129"/>
      <c r="M101" s="129"/>
      <c r="N101" s="129"/>
      <c r="O101" s="129"/>
      <c r="P101" s="129"/>
      <c r="Q101" s="130"/>
      <c r="R101" s="131">
        <v>121400</v>
      </c>
      <c r="S101" s="129"/>
      <c r="T101" s="17"/>
      <c r="U101" s="102">
        <f>ROUND(U102*1.2,-2)</f>
        <v>439800</v>
      </c>
      <c r="V101" s="103"/>
      <c r="W101" s="65">
        <f aca="true" t="shared" si="2" ref="W101:W109">U101*1.2</f>
        <v>527760</v>
      </c>
    </row>
    <row r="102" spans="1:23" ht="18.75" thickBot="1">
      <c r="A102" s="121">
        <v>33</v>
      </c>
      <c r="B102" s="122"/>
      <c r="C102" s="122"/>
      <c r="D102" s="122"/>
      <c r="E102" s="122"/>
      <c r="F102" s="122"/>
      <c r="G102" s="123"/>
      <c r="H102" s="134"/>
      <c r="I102" s="113">
        <v>2</v>
      </c>
      <c r="J102" s="114"/>
      <c r="K102" s="124" t="s">
        <v>21</v>
      </c>
      <c r="L102" s="125"/>
      <c r="M102" s="125"/>
      <c r="N102" s="125"/>
      <c r="O102" s="125"/>
      <c r="P102" s="125"/>
      <c r="Q102" s="126"/>
      <c r="R102" s="127">
        <v>101200</v>
      </c>
      <c r="S102" s="128"/>
      <c r="T102" s="24">
        <v>1</v>
      </c>
      <c r="U102" s="127">
        <f>ROUND(349000*1.05,-2)</f>
        <v>366500</v>
      </c>
      <c r="V102" s="114"/>
      <c r="W102" s="65">
        <f t="shared" si="2"/>
        <v>439800</v>
      </c>
    </row>
    <row r="103" spans="1:23" ht="18.75" thickBot="1">
      <c r="A103" s="121">
        <v>34</v>
      </c>
      <c r="B103" s="122"/>
      <c r="C103" s="122"/>
      <c r="D103" s="122"/>
      <c r="E103" s="122"/>
      <c r="F103" s="122"/>
      <c r="G103" s="123"/>
      <c r="H103" s="134"/>
      <c r="I103" s="113">
        <v>3</v>
      </c>
      <c r="J103" s="114"/>
      <c r="K103" s="113"/>
      <c r="L103" s="128"/>
      <c r="M103" s="128"/>
      <c r="N103" s="128"/>
      <c r="O103" s="128"/>
      <c r="P103" s="128"/>
      <c r="Q103" s="132"/>
      <c r="R103" s="127">
        <v>81000</v>
      </c>
      <c r="S103" s="128"/>
      <c r="T103" s="25"/>
      <c r="U103" s="113">
        <f>ROUND(U102*0.8,-2)</f>
        <v>293200</v>
      </c>
      <c r="V103" s="114"/>
      <c r="W103" s="65">
        <f t="shared" si="2"/>
        <v>351840</v>
      </c>
    </row>
    <row r="104" spans="1:23" ht="18.75" thickBot="1">
      <c r="A104" s="121">
        <v>35</v>
      </c>
      <c r="B104" s="122"/>
      <c r="C104" s="122"/>
      <c r="D104" s="122"/>
      <c r="E104" s="122"/>
      <c r="F104" s="122"/>
      <c r="G104" s="123"/>
      <c r="H104" s="134"/>
      <c r="I104" s="102">
        <v>1</v>
      </c>
      <c r="J104" s="103"/>
      <c r="K104" s="102"/>
      <c r="L104" s="129"/>
      <c r="M104" s="129"/>
      <c r="N104" s="129"/>
      <c r="O104" s="129"/>
      <c r="P104" s="129"/>
      <c r="Q104" s="130"/>
      <c r="R104" s="131">
        <v>181300</v>
      </c>
      <c r="S104" s="129"/>
      <c r="T104" s="16"/>
      <c r="U104" s="102">
        <f>ROUND(U105*1.2,-2)</f>
        <v>654600</v>
      </c>
      <c r="V104" s="103"/>
      <c r="W104" s="65">
        <f t="shared" si="2"/>
        <v>785520</v>
      </c>
    </row>
    <row r="105" spans="1:23" ht="18.75" thickBot="1">
      <c r="A105" s="121">
        <v>36</v>
      </c>
      <c r="B105" s="122"/>
      <c r="C105" s="122"/>
      <c r="D105" s="122"/>
      <c r="E105" s="122"/>
      <c r="F105" s="122"/>
      <c r="G105" s="123"/>
      <c r="H105" s="134"/>
      <c r="I105" s="113">
        <v>2</v>
      </c>
      <c r="J105" s="114"/>
      <c r="K105" s="124" t="s">
        <v>11</v>
      </c>
      <c r="L105" s="125"/>
      <c r="M105" s="125"/>
      <c r="N105" s="125"/>
      <c r="O105" s="125"/>
      <c r="P105" s="125"/>
      <c r="Q105" s="126"/>
      <c r="R105" s="127">
        <v>151100</v>
      </c>
      <c r="S105" s="128"/>
      <c r="T105" s="21">
        <v>1</v>
      </c>
      <c r="U105" s="127">
        <f>ROUND(524500*1.04,-2)</f>
        <v>545500</v>
      </c>
      <c r="V105" s="114"/>
      <c r="W105" s="65">
        <f t="shared" si="2"/>
        <v>654600</v>
      </c>
    </row>
    <row r="106" spans="1:23" ht="18.75" thickBot="1">
      <c r="A106" s="121">
        <v>37</v>
      </c>
      <c r="B106" s="122"/>
      <c r="C106" s="122"/>
      <c r="D106" s="122"/>
      <c r="E106" s="122"/>
      <c r="F106" s="122"/>
      <c r="G106" s="123"/>
      <c r="H106" s="134"/>
      <c r="I106" s="100">
        <v>3</v>
      </c>
      <c r="J106" s="101"/>
      <c r="K106" s="100"/>
      <c r="L106" s="118"/>
      <c r="M106" s="118"/>
      <c r="N106" s="118"/>
      <c r="O106" s="118"/>
      <c r="P106" s="118"/>
      <c r="Q106" s="119"/>
      <c r="R106" s="120">
        <v>120900</v>
      </c>
      <c r="S106" s="118"/>
      <c r="T106" s="44"/>
      <c r="U106" s="113">
        <f>ROUND(U105*0.8,-2)</f>
        <v>436400</v>
      </c>
      <c r="V106" s="114"/>
      <c r="W106" s="65">
        <f t="shared" si="2"/>
        <v>523680</v>
      </c>
    </row>
    <row r="107" spans="1:23" ht="18.75" thickBot="1">
      <c r="A107" s="18">
        <v>38</v>
      </c>
      <c r="B107" s="19"/>
      <c r="C107" s="19"/>
      <c r="D107" s="19"/>
      <c r="E107" s="19"/>
      <c r="F107" s="19"/>
      <c r="G107" s="20"/>
      <c r="H107" s="134"/>
      <c r="I107" s="102">
        <v>1</v>
      </c>
      <c r="J107" s="103"/>
      <c r="K107" s="102"/>
      <c r="L107" s="129"/>
      <c r="M107" s="129"/>
      <c r="N107" s="129"/>
      <c r="O107" s="129"/>
      <c r="P107" s="129"/>
      <c r="Q107" s="130"/>
      <c r="R107" s="131">
        <v>258100</v>
      </c>
      <c r="S107" s="129"/>
      <c r="T107" s="16"/>
      <c r="U107" s="102">
        <f>ROUND(U108*1.2,-2)</f>
        <v>1110800</v>
      </c>
      <c r="V107" s="103"/>
      <c r="W107" s="65">
        <f t="shared" si="2"/>
        <v>1332960</v>
      </c>
    </row>
    <row r="108" spans="1:23" ht="18.75" thickBot="1">
      <c r="A108" s="18">
        <v>39</v>
      </c>
      <c r="B108" s="19"/>
      <c r="C108" s="19"/>
      <c r="D108" s="19"/>
      <c r="E108" s="19"/>
      <c r="F108" s="19"/>
      <c r="G108" s="20"/>
      <c r="H108" s="134"/>
      <c r="I108" s="113">
        <v>2</v>
      </c>
      <c r="J108" s="114"/>
      <c r="K108" s="124" t="s">
        <v>7</v>
      </c>
      <c r="L108" s="125"/>
      <c r="M108" s="125"/>
      <c r="N108" s="125"/>
      <c r="O108" s="125"/>
      <c r="P108" s="125"/>
      <c r="Q108" s="126"/>
      <c r="R108" s="127">
        <v>214900</v>
      </c>
      <c r="S108" s="128"/>
      <c r="T108" s="21">
        <v>1</v>
      </c>
      <c r="U108" s="113">
        <f>ROUND(712100*1.3,-2)</f>
        <v>925700</v>
      </c>
      <c r="V108" s="114"/>
      <c r="W108" s="65">
        <f t="shared" si="2"/>
        <v>1110840</v>
      </c>
    </row>
    <row r="109" spans="1:23" ht="18.75" thickBot="1">
      <c r="A109" s="28">
        <v>40</v>
      </c>
      <c r="B109" s="29"/>
      <c r="C109" s="29"/>
      <c r="D109" s="29"/>
      <c r="E109" s="29"/>
      <c r="F109" s="29"/>
      <c r="G109" s="30"/>
      <c r="H109" s="135"/>
      <c r="I109" s="100">
        <v>3</v>
      </c>
      <c r="J109" s="101"/>
      <c r="K109" s="100"/>
      <c r="L109" s="118"/>
      <c r="M109" s="118"/>
      <c r="N109" s="118"/>
      <c r="O109" s="118"/>
      <c r="P109" s="118"/>
      <c r="Q109" s="119"/>
      <c r="R109" s="120">
        <v>171900</v>
      </c>
      <c r="S109" s="118"/>
      <c r="T109" s="26"/>
      <c r="U109" s="100">
        <f>ROUND(U108*0.8,-2)</f>
        <v>740600</v>
      </c>
      <c r="V109" s="101"/>
      <c r="W109" s="37">
        <f t="shared" si="2"/>
        <v>888720</v>
      </c>
    </row>
    <row r="110" spans="1:23" ht="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">
      <c r="A111" s="149" t="s">
        <v>45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1:23" ht="18.75" thickBot="1">
      <c r="A112" s="118" t="s">
        <v>35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</row>
    <row r="113" spans="1:25" ht="42" customHeight="1" thickBot="1">
      <c r="A113" s="49">
        <v>41</v>
      </c>
      <c r="B113" s="50"/>
      <c r="C113" s="50"/>
      <c r="D113" s="50"/>
      <c r="E113" s="50"/>
      <c r="F113" s="50"/>
      <c r="G113" s="48"/>
      <c r="H113" s="51" t="s">
        <v>65</v>
      </c>
      <c r="I113" s="109" t="s">
        <v>64</v>
      </c>
      <c r="J113" s="110"/>
      <c r="K113" s="115" t="s">
        <v>76</v>
      </c>
      <c r="L113" s="116"/>
      <c r="M113" s="116"/>
      <c r="N113" s="116"/>
      <c r="O113" s="117"/>
      <c r="P113" s="69"/>
      <c r="Q113" s="69"/>
      <c r="R113" s="104">
        <v>35600</v>
      </c>
      <c r="S113" s="104"/>
      <c r="T113" s="70">
        <v>1</v>
      </c>
      <c r="U113" s="107">
        <f>173800*1.1</f>
        <v>191180.00000000003</v>
      </c>
      <c r="V113" s="108"/>
      <c r="W113" s="47">
        <f>U113*1.2</f>
        <v>229416.00000000003</v>
      </c>
      <c r="Y113" s="93"/>
    </row>
    <row r="114" spans="1:23" ht="90.75" customHeight="1" thickBot="1">
      <c r="A114" s="52">
        <v>42</v>
      </c>
      <c r="B114" s="71"/>
      <c r="C114" s="71"/>
      <c r="D114" s="71"/>
      <c r="E114" s="71"/>
      <c r="F114" s="71"/>
      <c r="G114" s="71"/>
      <c r="H114" s="52" t="s">
        <v>5</v>
      </c>
      <c r="I114" s="111" t="s">
        <v>66</v>
      </c>
      <c r="J114" s="110"/>
      <c r="K114" s="115" t="s">
        <v>76</v>
      </c>
      <c r="L114" s="116"/>
      <c r="M114" s="116"/>
      <c r="N114" s="116"/>
      <c r="O114" s="117"/>
      <c r="P114" s="71"/>
      <c r="Q114" s="71"/>
      <c r="R114" s="71"/>
      <c r="S114" s="71"/>
      <c r="T114" s="71"/>
      <c r="U114" s="111">
        <f>ROUND(121700*1.1,-2)</f>
        <v>133900</v>
      </c>
      <c r="V114" s="112"/>
      <c r="W114" s="47">
        <f>U114*1.2</f>
        <v>160680</v>
      </c>
    </row>
    <row r="115" spans="1:23" ht="18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5"/>
    </row>
  </sheetData>
  <sheetProtection/>
  <mergeCells count="292">
    <mergeCell ref="L5:W5"/>
    <mergeCell ref="A54:W54"/>
    <mergeCell ref="R20:S20"/>
    <mergeCell ref="A50:W51"/>
    <mergeCell ref="A52:W52"/>
    <mergeCell ref="A53:W53"/>
    <mergeCell ref="U17:V17"/>
    <mergeCell ref="R18:S18"/>
    <mergeCell ref="A20:G20"/>
    <mergeCell ref="I20:J20"/>
    <mergeCell ref="L1:W1"/>
    <mergeCell ref="L2:W2"/>
    <mergeCell ref="L3:W3"/>
    <mergeCell ref="L4:W4"/>
    <mergeCell ref="A111:W111"/>
    <mergeCell ref="A112:W112"/>
    <mergeCell ref="A69:W69"/>
    <mergeCell ref="A81:W81"/>
    <mergeCell ref="A82:W82"/>
    <mergeCell ref="A83:W83"/>
    <mergeCell ref="W78:W79"/>
    <mergeCell ref="K71:Q72"/>
    <mergeCell ref="U72:V72"/>
    <mergeCell ref="A76:V76"/>
    <mergeCell ref="R17:S17"/>
    <mergeCell ref="I56:J56"/>
    <mergeCell ref="K56:Q56"/>
    <mergeCell ref="R56:S56"/>
    <mergeCell ref="R48:S48"/>
    <mergeCell ref="K23:Q23"/>
    <mergeCell ref="A49:S49"/>
    <mergeCell ref="A8:S8"/>
    <mergeCell ref="A13:S13"/>
    <mergeCell ref="A17:H17"/>
    <mergeCell ref="I17:J17"/>
    <mergeCell ref="K17:N17"/>
    <mergeCell ref="O17:Q17"/>
    <mergeCell ref="K20:Q20"/>
    <mergeCell ref="A14:W14"/>
    <mergeCell ref="A33:W33"/>
    <mergeCell ref="U6:W6"/>
    <mergeCell ref="A6:O6"/>
    <mergeCell ref="U48:V48"/>
    <mergeCell ref="I47:J47"/>
    <mergeCell ref="R47:S47"/>
    <mergeCell ref="A15:W15"/>
    <mergeCell ref="R23:S23"/>
    <mergeCell ref="I27:J27"/>
    <mergeCell ref="A16:W16"/>
    <mergeCell ref="A32:W32"/>
    <mergeCell ref="A7:W7"/>
    <mergeCell ref="A9:W9"/>
    <mergeCell ref="A12:V12"/>
    <mergeCell ref="A10:W10"/>
    <mergeCell ref="A11:W11"/>
    <mergeCell ref="U18:V18"/>
    <mergeCell ref="A19:G19"/>
    <mergeCell ref="I19:J19"/>
    <mergeCell ref="K19:Q19"/>
    <mergeCell ref="R19:S19"/>
    <mergeCell ref="U19:V19"/>
    <mergeCell ref="A18:G18"/>
    <mergeCell ref="I18:J18"/>
    <mergeCell ref="K18:Q18"/>
    <mergeCell ref="U20:V20"/>
    <mergeCell ref="A21:G21"/>
    <mergeCell ref="I21:J21"/>
    <mergeCell ref="K21:Q21"/>
    <mergeCell ref="R21:S21"/>
    <mergeCell ref="U21:V21"/>
    <mergeCell ref="H19:H30"/>
    <mergeCell ref="U22:V22"/>
    <mergeCell ref="A23:G23"/>
    <mergeCell ref="I23:J23"/>
    <mergeCell ref="U23:V23"/>
    <mergeCell ref="A22:G22"/>
    <mergeCell ref="I22:J22"/>
    <mergeCell ref="K22:Q22"/>
    <mergeCell ref="R22:S22"/>
    <mergeCell ref="U24:V24"/>
    <mergeCell ref="I25:J25"/>
    <mergeCell ref="K25:Q25"/>
    <mergeCell ref="R25:S25"/>
    <mergeCell ref="U25:V25"/>
    <mergeCell ref="A24:G24"/>
    <mergeCell ref="I24:J24"/>
    <mergeCell ref="K24:Q24"/>
    <mergeCell ref="R24:S24"/>
    <mergeCell ref="R27:S27"/>
    <mergeCell ref="U27:V27"/>
    <mergeCell ref="I26:J26"/>
    <mergeCell ref="K26:Q26"/>
    <mergeCell ref="R26:S26"/>
    <mergeCell ref="U26:V26"/>
    <mergeCell ref="K27:Q27"/>
    <mergeCell ref="U31:V31"/>
    <mergeCell ref="I28:J28"/>
    <mergeCell ref="K28:Q28"/>
    <mergeCell ref="R28:S28"/>
    <mergeCell ref="U28:V28"/>
    <mergeCell ref="I29:J29"/>
    <mergeCell ref="K29:Q29"/>
    <mergeCell ref="R29:S29"/>
    <mergeCell ref="U29:V29"/>
    <mergeCell ref="I30:J30"/>
    <mergeCell ref="K30:Q30"/>
    <mergeCell ref="R30:S30"/>
    <mergeCell ref="U30:V30"/>
    <mergeCell ref="U37:V37"/>
    <mergeCell ref="A34:S34"/>
    <mergeCell ref="I35:J35"/>
    <mergeCell ref="K35:Q35"/>
    <mergeCell ref="R35:S35"/>
    <mergeCell ref="R37:S37"/>
    <mergeCell ref="A31:H31"/>
    <mergeCell ref="I31:J31"/>
    <mergeCell ref="K31:N31"/>
    <mergeCell ref="O31:Q31"/>
    <mergeCell ref="R31:S31"/>
    <mergeCell ref="A42:S42"/>
    <mergeCell ref="A39:W39"/>
    <mergeCell ref="T35:T37"/>
    <mergeCell ref="U35:V35"/>
    <mergeCell ref="I36:J36"/>
    <mergeCell ref="K36:Q36"/>
    <mergeCell ref="R36:S36"/>
    <mergeCell ref="U36:V36"/>
    <mergeCell ref="I37:J37"/>
    <mergeCell ref="K37:Q37"/>
    <mergeCell ref="A40:V40"/>
    <mergeCell ref="I41:J41"/>
    <mergeCell ref="K41:Q41"/>
    <mergeCell ref="R41:S41"/>
    <mergeCell ref="U41:V41"/>
    <mergeCell ref="A43:W43"/>
    <mergeCell ref="A44:W44"/>
    <mergeCell ref="A45:W45"/>
    <mergeCell ref="T47:T48"/>
    <mergeCell ref="U47:V47"/>
    <mergeCell ref="I48:J48"/>
    <mergeCell ref="A46:W46"/>
    <mergeCell ref="H47:H48"/>
    <mergeCell ref="K47:Q48"/>
    <mergeCell ref="U56:V56"/>
    <mergeCell ref="A56:G56"/>
    <mergeCell ref="A55:W55"/>
    <mergeCell ref="A57:G57"/>
    <mergeCell ref="I57:J57"/>
    <mergeCell ref="K57:Q57"/>
    <mergeCell ref="R57:S57"/>
    <mergeCell ref="T57:T59"/>
    <mergeCell ref="U57:V57"/>
    <mergeCell ref="A58:G58"/>
    <mergeCell ref="U58:V58"/>
    <mergeCell ref="A59:G59"/>
    <mergeCell ref="I59:J59"/>
    <mergeCell ref="K59:Q59"/>
    <mergeCell ref="R59:S59"/>
    <mergeCell ref="U59:V59"/>
    <mergeCell ref="H57:H65"/>
    <mergeCell ref="K61:Q61"/>
    <mergeCell ref="R61:S61"/>
    <mergeCell ref="K58:Q58"/>
    <mergeCell ref="R58:S58"/>
    <mergeCell ref="A60:G60"/>
    <mergeCell ref="I60:J60"/>
    <mergeCell ref="K60:Q60"/>
    <mergeCell ref="R60:S60"/>
    <mergeCell ref="I58:J58"/>
    <mergeCell ref="U61:V61"/>
    <mergeCell ref="A62:G62"/>
    <mergeCell ref="I62:J62"/>
    <mergeCell ref="K62:Q62"/>
    <mergeCell ref="R62:S62"/>
    <mergeCell ref="U62:V62"/>
    <mergeCell ref="T60:T62"/>
    <mergeCell ref="U60:V60"/>
    <mergeCell ref="A61:G61"/>
    <mergeCell ref="I61:J61"/>
    <mergeCell ref="U63:V63"/>
    <mergeCell ref="I64:J64"/>
    <mergeCell ref="K64:Q64"/>
    <mergeCell ref="R64:S64"/>
    <mergeCell ref="I63:J63"/>
    <mergeCell ref="K63:Q63"/>
    <mergeCell ref="R63:S63"/>
    <mergeCell ref="T63:T65"/>
    <mergeCell ref="A66:S66"/>
    <mergeCell ref="U64:V64"/>
    <mergeCell ref="I65:J65"/>
    <mergeCell ref="K65:Q65"/>
    <mergeCell ref="R65:S65"/>
    <mergeCell ref="U65:V65"/>
    <mergeCell ref="A67:W67"/>
    <mergeCell ref="A68:W68"/>
    <mergeCell ref="A70:S70"/>
    <mergeCell ref="I71:J71"/>
    <mergeCell ref="R71:S71"/>
    <mergeCell ref="T71:T72"/>
    <mergeCell ref="U71:V71"/>
    <mergeCell ref="I72:J72"/>
    <mergeCell ref="R72:S72"/>
    <mergeCell ref="C71:H74"/>
    <mergeCell ref="A77:V77"/>
    <mergeCell ref="H78:H79"/>
    <mergeCell ref="R78:S78"/>
    <mergeCell ref="T78:T79"/>
    <mergeCell ref="R79:S79"/>
    <mergeCell ref="I78:J79"/>
    <mergeCell ref="K78:Q79"/>
    <mergeCell ref="U78:V79"/>
    <mergeCell ref="A84:W84"/>
    <mergeCell ref="A87:S87"/>
    <mergeCell ref="I88:J88"/>
    <mergeCell ref="K88:Q88"/>
    <mergeCell ref="R88:S88"/>
    <mergeCell ref="U88:V88"/>
    <mergeCell ref="I85:J85"/>
    <mergeCell ref="K85:Q85"/>
    <mergeCell ref="R85:S85"/>
    <mergeCell ref="U85:V85"/>
    <mergeCell ref="A97:W97"/>
    <mergeCell ref="A98:W98"/>
    <mergeCell ref="A99:W99"/>
    <mergeCell ref="A100:G100"/>
    <mergeCell ref="A96:V96"/>
    <mergeCell ref="A94:W94"/>
    <mergeCell ref="A95:W95"/>
    <mergeCell ref="A102:G102"/>
    <mergeCell ref="I102:J102"/>
    <mergeCell ref="K102:Q102"/>
    <mergeCell ref="R102:S102"/>
    <mergeCell ref="A90:S90"/>
    <mergeCell ref="A91:W91"/>
    <mergeCell ref="A92:W92"/>
    <mergeCell ref="A93:S93"/>
    <mergeCell ref="A101:G101"/>
    <mergeCell ref="U100:V100"/>
    <mergeCell ref="R101:S101"/>
    <mergeCell ref="U101:V101"/>
    <mergeCell ref="K101:Q101"/>
    <mergeCell ref="U104:V104"/>
    <mergeCell ref="I100:J100"/>
    <mergeCell ref="K100:Q100"/>
    <mergeCell ref="R100:S100"/>
    <mergeCell ref="K104:Q104"/>
    <mergeCell ref="R104:S104"/>
    <mergeCell ref="A103:G103"/>
    <mergeCell ref="I103:J103"/>
    <mergeCell ref="K103:Q103"/>
    <mergeCell ref="A104:G104"/>
    <mergeCell ref="U102:V102"/>
    <mergeCell ref="H101:H109"/>
    <mergeCell ref="I101:J101"/>
    <mergeCell ref="R103:S103"/>
    <mergeCell ref="U103:V103"/>
    <mergeCell ref="I104:J104"/>
    <mergeCell ref="U106:V106"/>
    <mergeCell ref="A105:G105"/>
    <mergeCell ref="I105:J105"/>
    <mergeCell ref="R105:S105"/>
    <mergeCell ref="U105:V105"/>
    <mergeCell ref="U107:V107"/>
    <mergeCell ref="K105:Q105"/>
    <mergeCell ref="I107:J107"/>
    <mergeCell ref="K107:Q107"/>
    <mergeCell ref="R107:S107"/>
    <mergeCell ref="A106:G106"/>
    <mergeCell ref="I106:J106"/>
    <mergeCell ref="K106:Q106"/>
    <mergeCell ref="R106:S106"/>
    <mergeCell ref="I108:J108"/>
    <mergeCell ref="K108:Q108"/>
    <mergeCell ref="R108:S108"/>
    <mergeCell ref="U114:V114"/>
    <mergeCell ref="U108:V108"/>
    <mergeCell ref="K113:O113"/>
    <mergeCell ref="K114:O114"/>
    <mergeCell ref="I109:J109"/>
    <mergeCell ref="K109:Q109"/>
    <mergeCell ref="R109:S109"/>
    <mergeCell ref="U109:V109"/>
    <mergeCell ref="U74:V74"/>
    <mergeCell ref="U73:V73"/>
    <mergeCell ref="I74:J74"/>
    <mergeCell ref="I73:J73"/>
    <mergeCell ref="K73:O74"/>
    <mergeCell ref="A115:V115"/>
    <mergeCell ref="R113:S113"/>
    <mergeCell ref="U113:V113"/>
    <mergeCell ref="I113:J113"/>
    <mergeCell ref="I114:J114"/>
  </mergeCells>
  <printOptions/>
  <pageMargins left="0.69" right="0.1968503937007874" top="0.2" bottom="0.23" header="0.16" footer="0.23"/>
  <pageSetup horizontalDpi="600" verticalDpi="600" orientation="portrait" paperSize="9" scale="86" r:id="rId1"/>
  <rowBreaks count="2" manualBreakCount="2">
    <brk id="42" max="22" man="1"/>
    <brk id="8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Halubovich</dc:creator>
  <cp:keywords/>
  <dc:description/>
  <cp:lastModifiedBy>Admin</cp:lastModifiedBy>
  <cp:lastPrinted>2011-12-26T08:12:12Z</cp:lastPrinted>
  <dcterms:created xsi:type="dcterms:W3CDTF">2008-11-06T08:21:22Z</dcterms:created>
  <dcterms:modified xsi:type="dcterms:W3CDTF">2012-02-02T12:54:18Z</dcterms:modified>
  <cp:category/>
  <cp:version/>
  <cp:contentType/>
  <cp:contentStatus/>
</cp:coreProperties>
</file>